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9a. Fertilizer &amp; Inputs Record 12-6-2022\Fertilizer Price and Cost Calculator 11-29-2022\2. Fertilizer Cost Calculator 11-29-2022\New 8 Fertilizer Addition\H. 8. Addition\"/>
    </mc:Choice>
  </mc:AlternateContent>
  <xr:revisionPtr revIDLastSave="0" documentId="13_ncr:1_{FC2CBE15-7F62-4AAB-B97D-263381761DAD}" xr6:coauthVersionLast="47" xr6:coauthVersionMax="47" xr10:uidLastSave="{00000000-0000-0000-0000-000000000000}"/>
  <bookViews>
    <workbookView xWindow="-103" yWindow="-103" windowWidth="16663" windowHeight="8743" xr2:uid="{65B829A3-991E-408A-9DCF-10B49500064D}"/>
  </bookViews>
  <sheets>
    <sheet name="1. Fertilizer By Nutrient Cost " sheetId="1" r:id="rId1"/>
    <sheet name="2. Fertilizer By Pounds Cost" sheetId="3" r:id="rId2"/>
  </sheets>
  <definedNames>
    <definedName name="_xlnm.Print_Area" localSheetId="0">'1. Fertilizer By Nutrient Cost '!$B$1:$L$40</definedName>
    <definedName name="_xlnm.Print_Area" localSheetId="1">'2. Fertilizer By Pounds Cost'!$B$1:$L$40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D30" i="1"/>
  <c r="I30" i="1" s="1"/>
  <c r="I24" i="3"/>
  <c r="L14" i="1"/>
  <c r="I33" i="1" s="1"/>
  <c r="L14" i="3"/>
  <c r="I33" i="3" s="1"/>
  <c r="E22" i="1"/>
  <c r="D19" i="3"/>
  <c r="H30" i="1"/>
  <c r="H33" i="3"/>
  <c r="H30" i="3"/>
  <c r="B20" i="3"/>
  <c r="H20" i="3" s="1"/>
  <c r="B19" i="3"/>
  <c r="B29" i="3" s="1"/>
  <c r="H29" i="3" s="1"/>
  <c r="B20" i="1"/>
  <c r="B19" i="1"/>
  <c r="B29" i="1" s="1"/>
  <c r="H29" i="1" s="1"/>
  <c r="G10" i="1"/>
  <c r="J31" i="1" s="1"/>
  <c r="G10" i="3"/>
  <c r="J31" i="3" s="1"/>
  <c r="G12" i="3"/>
  <c r="J32" i="3" s="1"/>
  <c r="D22" i="3"/>
  <c r="D21" i="3" s="1"/>
  <c r="D32" i="1"/>
  <c r="D31" i="1"/>
  <c r="I31" i="1" s="1"/>
  <c r="D21" i="1"/>
  <c r="F22" i="1" s="1"/>
  <c r="F23" i="1" s="1"/>
  <c r="I32" i="3"/>
  <c r="D20" i="3"/>
  <c r="D23" i="3"/>
  <c r="D32" i="3" s="1"/>
  <c r="E38" i="3"/>
  <c r="K28" i="3"/>
  <c r="K13" i="3"/>
  <c r="K14" i="3" s="1"/>
  <c r="K16" i="3" s="1"/>
  <c r="K17" i="3" s="1"/>
  <c r="K33" i="3" s="1"/>
  <c r="G13" i="3"/>
  <c r="J33" i="3" s="1"/>
  <c r="J12" i="3"/>
  <c r="J10" i="3"/>
  <c r="J9" i="3"/>
  <c r="J8" i="3"/>
  <c r="K8" i="3" s="1"/>
  <c r="G8" i="3"/>
  <c r="J30" i="3" s="1"/>
  <c r="J7" i="3"/>
  <c r="K7" i="3" s="1"/>
  <c r="G7" i="3"/>
  <c r="J29" i="3" s="1"/>
  <c r="K28" i="1"/>
  <c r="E21" i="1"/>
  <c r="G13" i="1"/>
  <c r="J33" i="1" s="1"/>
  <c r="G12" i="1"/>
  <c r="J32" i="1" s="1"/>
  <c r="G8" i="1"/>
  <c r="J30" i="1" s="1"/>
  <c r="G7" i="1"/>
  <c r="J29" i="1" s="1"/>
  <c r="K13" i="1"/>
  <c r="K14" i="1" s="1"/>
  <c r="K16" i="1" s="1"/>
  <c r="K17" i="1" s="1"/>
  <c r="K33" i="1" s="1"/>
  <c r="J7" i="1"/>
  <c r="J8" i="1"/>
  <c r="K8" i="1" s="1"/>
  <c r="J9" i="1"/>
  <c r="J10" i="1"/>
  <c r="J12" i="1"/>
  <c r="K12" i="1" s="1"/>
  <c r="E38" i="1"/>
  <c r="D29" i="1" l="1"/>
  <c r="E23" i="3"/>
  <c r="D24" i="3"/>
  <c r="E33" i="3"/>
  <c r="D24" i="1"/>
  <c r="D33" i="3"/>
  <c r="D33" i="1"/>
  <c r="E33" i="1"/>
  <c r="H19" i="3"/>
  <c r="E22" i="3"/>
  <c r="E21" i="3"/>
  <c r="F22" i="3"/>
  <c r="K10" i="3"/>
  <c r="K12" i="3"/>
  <c r="E32" i="3" s="1"/>
  <c r="D31" i="3"/>
  <c r="K32" i="3"/>
  <c r="K30" i="1"/>
  <c r="E32" i="1"/>
  <c r="I32" i="1"/>
  <c r="K32" i="1" s="1"/>
  <c r="E30" i="1"/>
  <c r="K10" i="1"/>
  <c r="E31" i="1" s="1"/>
  <c r="K7" i="1"/>
  <c r="F23" i="3" l="1"/>
  <c r="I29" i="1"/>
  <c r="E31" i="3"/>
  <c r="I31" i="3"/>
  <c r="K31" i="3" s="1"/>
  <c r="K31" i="1"/>
  <c r="D29" i="3" l="1"/>
  <c r="I29" i="3" s="1"/>
  <c r="K29" i="3" s="1"/>
  <c r="D30" i="3"/>
  <c r="D34" i="1"/>
  <c r="I34" i="1"/>
  <c r="E29" i="1"/>
  <c r="E30" i="3" l="1"/>
  <c r="I30" i="3"/>
  <c r="E36" i="1"/>
  <c r="E39" i="1" s="1"/>
  <c r="E34" i="1"/>
  <c r="I36" i="1"/>
  <c r="I39" i="1" s="1"/>
  <c r="K29" i="1"/>
  <c r="C35" i="1"/>
  <c r="K30" i="3" l="1"/>
  <c r="I36" i="3"/>
  <c r="I39" i="3" s="1"/>
  <c r="I34" i="3"/>
  <c r="K36" i="1"/>
  <c r="K39" i="1" s="1"/>
  <c r="K34" i="1"/>
  <c r="E29" i="3"/>
  <c r="K36" i="3" l="1"/>
  <c r="K39" i="3" s="1"/>
  <c r="K34" i="3"/>
  <c r="D34" i="3"/>
  <c r="E36" i="3"/>
  <c r="C35" i="3"/>
  <c r="E34" i="3"/>
  <c r="E39" i="3" l="1"/>
</calcChain>
</file>

<file path=xl/sharedStrings.xml><?xml version="1.0" encoding="utf-8"?>
<sst xmlns="http://schemas.openxmlformats.org/spreadsheetml/2006/main" count="182" uniqueCount="85">
  <si>
    <t>Percent</t>
  </si>
  <si>
    <t xml:space="preserve">Pounds of </t>
  </si>
  <si>
    <t>Product</t>
  </si>
  <si>
    <r>
      <t>N -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0</t>
    </r>
    <r>
      <rPr>
        <vertAlign val="subscript"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 xml:space="preserve"> - 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0</t>
    </r>
  </si>
  <si>
    <t>$ Per Ton</t>
  </si>
  <si>
    <t>Nutrient</t>
  </si>
  <si>
    <t xml:space="preserve">    of Nutrient</t>
  </si>
  <si>
    <t>46-0-0</t>
  </si>
  <si>
    <t>N</t>
  </si>
  <si>
    <t>Ammonium  Nitrate</t>
  </si>
  <si>
    <t>Diammonium Phosphate (DAP)</t>
  </si>
  <si>
    <t>18-46-0</t>
  </si>
  <si>
    <r>
      <t>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0</t>
    </r>
    <r>
      <rPr>
        <vertAlign val="subscript"/>
        <sz val="12"/>
        <color indexed="8"/>
        <rFont val="Times New Roman"/>
        <family val="1"/>
      </rPr>
      <t>5</t>
    </r>
  </si>
  <si>
    <t>0-0-60</t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</si>
  <si>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0</t>
    </r>
  </si>
  <si>
    <t>Pounds of</t>
  </si>
  <si>
    <t>DAP</t>
  </si>
  <si>
    <t>Potash</t>
  </si>
  <si>
    <t>Nutrient/Acre</t>
  </si>
  <si>
    <t>N from Am. Nitrate</t>
  </si>
  <si>
    <t>N from DAP</t>
  </si>
  <si>
    <t>Total Cost per Acre</t>
  </si>
  <si>
    <t>Date of Report</t>
  </si>
  <si>
    <t>Land Use Description</t>
  </si>
  <si>
    <t>Total Lbs.</t>
  </si>
  <si>
    <t>Comment</t>
  </si>
  <si>
    <t>$ / Acre</t>
  </si>
  <si>
    <t>Total Acres</t>
  </si>
  <si>
    <t>Total Cost</t>
  </si>
  <si>
    <t>%</t>
  </si>
  <si>
    <t>of Nutrient</t>
  </si>
  <si>
    <t>Total Acres, Cost and Lbs.</t>
  </si>
  <si>
    <t>Notes</t>
  </si>
  <si>
    <t>Nutrient/Ton</t>
  </si>
  <si>
    <t>Multi year benefit must be a consideration for leased land.</t>
  </si>
  <si>
    <t>Lime Application</t>
  </si>
  <si>
    <t>Fertilizer Cost per Acre</t>
  </si>
  <si>
    <t>Lime Cost per Ac.</t>
  </si>
  <si>
    <t xml:space="preserve">Lime </t>
  </si>
  <si>
    <t>$ Per Lb.</t>
  </si>
  <si>
    <t>Cost</t>
  </si>
  <si>
    <t>Lbs./Acre</t>
  </si>
  <si>
    <t>Total lbs./Acre</t>
  </si>
  <si>
    <t>Cost per Pound</t>
  </si>
  <si>
    <r>
      <t>Potash 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0</t>
    </r>
  </si>
  <si>
    <r>
      <t>Potash - 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0</t>
    </r>
  </si>
  <si>
    <r>
      <t>DAP - P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0</t>
    </r>
    <r>
      <rPr>
        <vertAlign val="subscript"/>
        <sz val="12"/>
        <color indexed="8"/>
        <rFont val="Times New Roman"/>
        <family val="1"/>
      </rPr>
      <t>5</t>
    </r>
  </si>
  <si>
    <t>Total - Lbs.</t>
  </si>
  <si>
    <t>Total Cost $/Ac.</t>
  </si>
  <si>
    <t>Fertilizer  Cost</t>
  </si>
  <si>
    <t>Total Fertilizer  Cost</t>
  </si>
  <si>
    <t>Once every 3 years</t>
  </si>
  <si>
    <t>Acres Fertilized</t>
  </si>
  <si>
    <t xml:space="preserve">Fertilizer and Lime Costs Calculator Per Acre and Total </t>
  </si>
  <si>
    <t>Rate of Application by Nutrient</t>
  </si>
  <si>
    <t>Lb. of N</t>
  </si>
  <si>
    <t>Cost/Lb.</t>
  </si>
  <si>
    <t>1. Fertilizer Use Data by Nutrient Option</t>
  </si>
  <si>
    <t>Annual Cost/Ac.</t>
  </si>
  <si>
    <t xml:space="preserve">         Application of Lime Cost Per Acre</t>
  </si>
  <si>
    <t xml:space="preserve">         Frequency of Lime Application - Years</t>
  </si>
  <si>
    <t>by Nutrient</t>
  </si>
  <si>
    <t>Fertilizer</t>
  </si>
  <si>
    <t>Total Cost of Fertilizer and Application</t>
  </si>
  <si>
    <t>2. Fertilizer Use Data by Pounds of Fertilizer per Acre  Option</t>
  </si>
  <si>
    <t>Pounds of Fertilizer per Acre</t>
  </si>
  <si>
    <t xml:space="preserve">             Total Cost</t>
  </si>
  <si>
    <t>Includes the N in DAP</t>
  </si>
  <si>
    <t xml:space="preserve">         Total Lime Applied  - Lbs. Per Acre and Cost</t>
  </si>
  <si>
    <t xml:space="preserve">         Total Lime Applied - Lbs. Per Acre and Cost</t>
  </si>
  <si>
    <t>Applications</t>
  </si>
  <si>
    <t>UREA</t>
  </si>
  <si>
    <t>Number Of</t>
  </si>
  <si>
    <t>$/Acre</t>
  </si>
  <si>
    <t>Application Cost</t>
  </si>
  <si>
    <t>To meet nuterient requirements.</t>
  </si>
  <si>
    <t xml:space="preserve"> Application Cost</t>
  </si>
  <si>
    <t>Pounds Per Year</t>
  </si>
  <si>
    <t>Total</t>
  </si>
  <si>
    <t>Total - N,P,K</t>
  </si>
  <si>
    <t>Once every - years</t>
  </si>
  <si>
    <t>Yes=1, No=2</t>
  </si>
  <si>
    <t>Lb.</t>
  </si>
  <si>
    <t>Provide N credit for DAP</t>
  </si>
  <si>
    <t>32-0-0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</si>
</sst>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_);_(* \(#,##0\);_(* &quot;-&quot;??_);_(@_)"/>
    <numFmt numFmtId="168" formatCode="&quot;$&quot;#,##0.000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rgb="FF3333FF"/>
      <name val="Times New Roman"/>
      <family val="1"/>
    </font>
    <font>
      <b/>
      <sz val="12"/>
      <color indexed="1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3333FF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1"/>
      <color rgb="FF3333FF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Border="1"/>
    <xf numFmtId="165" fontId="1" fillId="0" borderId="0" xfId="0" applyNumberFormat="1" applyFont="1"/>
    <xf numFmtId="8" fontId="1" fillId="0" borderId="0" xfId="0" applyNumberFormat="1" applyFont="1"/>
    <xf numFmtId="0" fontId="4" fillId="0" borderId="3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165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3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7" fontId="2" fillId="0" borderId="0" xfId="1" applyNumberFormat="1" applyFont="1" applyAlignment="1">
      <alignment horizontal="right"/>
    </xf>
    <xf numFmtId="14" fontId="9" fillId="0" borderId="3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0" fillId="0" borderId="0" xfId="0" applyNumberFormat="1"/>
    <xf numFmtId="168" fontId="2" fillId="0" borderId="0" xfId="0" applyNumberFormat="1" applyFont="1" applyAlignment="1">
      <alignment horizontal="right"/>
    </xf>
    <xf numFmtId="0" fontId="9" fillId="0" borderId="3" xfId="0" applyFont="1" applyBorder="1" applyAlignment="1" applyProtection="1">
      <alignment horizontal="right"/>
      <protection locked="0"/>
    </xf>
    <xf numFmtId="0" fontId="19" fillId="0" borderId="0" xfId="0" applyFont="1"/>
    <xf numFmtId="165" fontId="17" fillId="0" borderId="0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/>
    <xf numFmtId="0" fontId="17" fillId="0" borderId="0" xfId="0" applyFont="1"/>
    <xf numFmtId="0" fontId="20" fillId="0" borderId="0" xfId="0" applyFont="1"/>
    <xf numFmtId="0" fontId="15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165" fontId="6" fillId="0" borderId="0" xfId="0" applyNumberFormat="1" applyFont="1"/>
    <xf numFmtId="8" fontId="6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9" fillId="0" borderId="3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/>
    <xf numFmtId="168" fontId="21" fillId="0" borderId="0" xfId="0" applyNumberFormat="1" applyFont="1"/>
    <xf numFmtId="166" fontId="17" fillId="0" borderId="0" xfId="0" applyNumberFormat="1" applyFont="1"/>
    <xf numFmtId="165" fontId="17" fillId="0" borderId="0" xfId="0" applyNumberFormat="1" applyFont="1"/>
    <xf numFmtId="165" fontId="13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4" fontId="4" fillId="0" borderId="7" xfId="0" applyNumberFormat="1" applyFont="1" applyBorder="1" applyAlignment="1" applyProtection="1">
      <alignment horizontal="right"/>
      <protection locked="0"/>
    </xf>
    <xf numFmtId="2" fontId="21" fillId="0" borderId="0" xfId="0" applyNumberFormat="1" applyFont="1"/>
    <xf numFmtId="2" fontId="0" fillId="0" borderId="0" xfId="0" applyNumberFormat="1"/>
    <xf numFmtId="165" fontId="17" fillId="0" borderId="0" xfId="0" applyNumberFormat="1" applyFont="1" applyAlignment="1">
      <alignment horizontal="right"/>
    </xf>
    <xf numFmtId="8" fontId="4" fillId="0" borderId="3" xfId="0" applyNumberFormat="1" applyFont="1" applyBorder="1" applyAlignment="1" applyProtection="1">
      <alignment horizontal="right"/>
      <protection locked="0"/>
    </xf>
    <xf numFmtId="2" fontId="1" fillId="0" borderId="0" xfId="1" applyNumberFormat="1" applyFont="1"/>
    <xf numFmtId="2" fontId="13" fillId="0" borderId="0" xfId="1" applyNumberFormat="1" applyFont="1"/>
    <xf numFmtId="166" fontId="1" fillId="0" borderId="0" xfId="1" applyNumberFormat="1" applyFont="1"/>
    <xf numFmtId="166" fontId="13" fillId="0" borderId="0" xfId="1" applyNumberFormat="1" applyFont="1"/>
    <xf numFmtId="0" fontId="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167" fontId="4" fillId="0" borderId="3" xfId="1" applyNumberFormat="1" applyFont="1" applyBorder="1" applyAlignment="1" applyProtection="1">
      <alignment horizontal="right"/>
      <protection locked="0"/>
    </xf>
    <xf numFmtId="167" fontId="8" fillId="0" borderId="0" xfId="1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4" fillId="0" borderId="3" xfId="0" applyNumberFormat="1" applyFont="1" applyBorder="1" applyAlignment="1" applyProtection="1">
      <alignment horizontal="right"/>
      <protection locked="0"/>
    </xf>
    <xf numFmtId="43" fontId="2" fillId="0" borderId="0" xfId="1" applyFont="1" applyAlignment="1">
      <alignment horizontal="center"/>
    </xf>
    <xf numFmtId="166" fontId="17" fillId="0" borderId="0" xfId="0" applyNumberFormat="1" applyFont="1" applyAlignment="1">
      <alignment horizontal="right"/>
    </xf>
    <xf numFmtId="166" fontId="0" fillId="0" borderId="0" xfId="0" applyNumberFormat="1"/>
    <xf numFmtId="166" fontId="4" fillId="0" borderId="3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/>
    <xf numFmtId="0" fontId="2" fillId="0" borderId="0" xfId="0" applyFont="1" applyAlignment="1">
      <alignment horizontal="center"/>
    </xf>
    <xf numFmtId="167" fontId="9" fillId="0" borderId="3" xfId="1" applyNumberFormat="1" applyFont="1" applyBorder="1" applyAlignment="1" applyProtection="1">
      <alignment horizontal="right"/>
      <protection locked="0"/>
    </xf>
    <xf numFmtId="167" fontId="6" fillId="0" borderId="0" xfId="1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6" fillId="0" borderId="0" xfId="1" applyNumberFormat="1" applyFont="1" applyAlignment="1">
      <alignment horizontal="right"/>
    </xf>
    <xf numFmtId="1" fontId="8" fillId="0" borderId="0" xfId="0" applyNumberFormat="1" applyFont="1"/>
    <xf numFmtId="166" fontId="8" fillId="0" borderId="0" xfId="0" applyNumberFormat="1" applyFont="1"/>
    <xf numFmtId="0" fontId="15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166" fontId="20" fillId="0" borderId="0" xfId="0" applyNumberFormat="1" applyFont="1"/>
    <xf numFmtId="164" fontId="18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9" fillId="0" borderId="4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0" fontId="12" fillId="0" borderId="5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E70FC-76F6-4C83-87A6-06BA049E06FE}">
  <sheetPr>
    <pageSetUpPr fitToPage="1"/>
  </sheetPr>
  <dimension ref="A1:P42"/>
  <sheetViews>
    <sheetView tabSelected="1" topLeftCell="B11" zoomScaleNormal="100" workbookViewId="0">
      <selection activeCell="I13" sqref="I13"/>
    </sheetView>
  </sheetViews>
  <sheetFormatPr defaultRowHeight="14.6" x14ac:dyDescent="0.4"/>
  <cols>
    <col min="1" max="1" width="5" customWidth="1"/>
    <col min="2" max="2" width="21.61328125" customWidth="1"/>
    <col min="3" max="3" width="12.23046875" customWidth="1"/>
    <col min="4" max="4" width="14.3828125" customWidth="1"/>
    <col min="5" max="5" width="16.921875" customWidth="1"/>
    <col min="6" max="6" width="15.23046875" customWidth="1"/>
    <col min="7" max="7" width="12.23046875" customWidth="1"/>
    <col min="8" max="8" width="17.765625" customWidth="1"/>
    <col min="9" max="9" width="14.53515625" customWidth="1"/>
    <col min="10" max="10" width="17.15234375" customWidth="1"/>
    <col min="11" max="11" width="16.15234375" customWidth="1"/>
    <col min="12" max="12" width="22.3828125" customWidth="1"/>
  </cols>
  <sheetData>
    <row r="1" spans="1:14" ht="18.45" x14ac:dyDescent="0.5">
      <c r="B1" s="106" t="s">
        <v>53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4" ht="15.45" x14ac:dyDescent="0.4">
      <c r="B2" s="11" t="s">
        <v>57</v>
      </c>
    </row>
    <row r="3" spans="1:14" ht="15.45" x14ac:dyDescent="0.4">
      <c r="B3" s="11" t="s">
        <v>23</v>
      </c>
      <c r="C3" s="109"/>
      <c r="D3" s="110"/>
      <c r="E3" s="11" t="s">
        <v>22</v>
      </c>
      <c r="F3" s="35">
        <v>44901</v>
      </c>
      <c r="H3" s="45" t="s">
        <v>52</v>
      </c>
      <c r="I3" s="84">
        <v>0</v>
      </c>
      <c r="J3" s="111"/>
      <c r="K3" s="112"/>
    </row>
    <row r="4" spans="1:14" ht="15.45" x14ac:dyDescent="0.4">
      <c r="A4" s="7"/>
      <c r="C4" s="2"/>
      <c r="D4" s="2"/>
      <c r="E4" s="9"/>
      <c r="F4" s="9"/>
      <c r="G4" s="37"/>
      <c r="H4" s="9"/>
      <c r="I4" s="20"/>
      <c r="J4" s="9"/>
      <c r="K4" s="9"/>
    </row>
    <row r="5" spans="1:14" ht="15.45" x14ac:dyDescent="0.4">
      <c r="A5" s="7"/>
      <c r="B5" s="2"/>
      <c r="C5" s="2"/>
      <c r="D5" s="2"/>
      <c r="E5" s="9" t="s">
        <v>0</v>
      </c>
      <c r="F5" s="9" t="s">
        <v>40</v>
      </c>
      <c r="G5" s="37" t="s">
        <v>40</v>
      </c>
      <c r="H5" s="9"/>
      <c r="I5" s="20" t="s">
        <v>29</v>
      </c>
      <c r="J5" s="9" t="s">
        <v>1</v>
      </c>
      <c r="K5" s="8" t="s">
        <v>43</v>
      </c>
    </row>
    <row r="6" spans="1:14" ht="18.45" thickBot="1" x14ac:dyDescent="0.6">
      <c r="A6" s="7"/>
      <c r="B6" s="116" t="s">
        <v>2</v>
      </c>
      <c r="C6" s="116"/>
      <c r="D6" s="116"/>
      <c r="E6" s="3" t="s">
        <v>3</v>
      </c>
      <c r="F6" s="3" t="s">
        <v>4</v>
      </c>
      <c r="G6" s="3" t="s">
        <v>39</v>
      </c>
      <c r="H6" s="3" t="s">
        <v>5</v>
      </c>
      <c r="I6" s="21" t="s">
        <v>30</v>
      </c>
      <c r="J6" s="3" t="s">
        <v>33</v>
      </c>
      <c r="K6" s="4" t="s">
        <v>6</v>
      </c>
      <c r="L6" s="3" t="s">
        <v>25</v>
      </c>
    </row>
    <row r="7" spans="1:14" ht="15.45" x14ac:dyDescent="0.4">
      <c r="A7" s="7"/>
      <c r="B7" s="117" t="s">
        <v>71</v>
      </c>
      <c r="C7" s="117"/>
      <c r="D7" s="117"/>
      <c r="E7" s="22" t="s">
        <v>7</v>
      </c>
      <c r="F7" s="73">
        <v>0</v>
      </c>
      <c r="G7" s="43">
        <f>IF(F7=0,0,F7/2000)</f>
        <v>0</v>
      </c>
      <c r="H7" s="5" t="s">
        <v>8</v>
      </c>
      <c r="I7" s="22">
        <v>46</v>
      </c>
      <c r="J7" s="5">
        <f t="shared" ref="J7:J12" si="0">2000*I7*0.01</f>
        <v>920</v>
      </c>
      <c r="K7" s="23">
        <f>IF(F7=0,0,F7/J7)</f>
        <v>0</v>
      </c>
      <c r="L7" s="65"/>
      <c r="N7" s="39"/>
    </row>
    <row r="8" spans="1:14" ht="15.45" x14ac:dyDescent="0.4">
      <c r="A8" s="7"/>
      <c r="B8" s="118" t="s">
        <v>9</v>
      </c>
      <c r="C8" s="118"/>
      <c r="D8" s="118"/>
      <c r="E8" s="22" t="s">
        <v>84</v>
      </c>
      <c r="F8" s="25">
        <v>0</v>
      </c>
      <c r="G8" s="43">
        <f t="shared" ref="G8" si="1">IF(F8=0,0,F8/2000)</f>
        <v>0</v>
      </c>
      <c r="H8" s="5" t="s">
        <v>8</v>
      </c>
      <c r="I8" s="22">
        <v>32</v>
      </c>
      <c r="J8" s="5">
        <f t="shared" si="0"/>
        <v>640</v>
      </c>
      <c r="K8" s="23">
        <f>IF(F8=0,0,F8/J8)</f>
        <v>0</v>
      </c>
      <c r="L8" s="65"/>
      <c r="N8" s="39"/>
    </row>
    <row r="9" spans="1:14" ht="15.45" x14ac:dyDescent="0.4">
      <c r="A9" s="7"/>
      <c r="B9" s="119" t="s">
        <v>10</v>
      </c>
      <c r="C9" s="119"/>
      <c r="D9" s="119"/>
      <c r="E9" s="22" t="s">
        <v>11</v>
      </c>
      <c r="F9" s="25">
        <v>0</v>
      </c>
      <c r="H9" s="5" t="s">
        <v>8</v>
      </c>
      <c r="I9" s="22">
        <v>18</v>
      </c>
      <c r="J9" s="5">
        <f t="shared" si="0"/>
        <v>360</v>
      </c>
      <c r="K9" s="23"/>
      <c r="L9" s="65"/>
    </row>
    <row r="10" spans="1:14" ht="18" x14ac:dyDescent="0.55000000000000004">
      <c r="A10" s="7"/>
      <c r="B10" s="103" t="s">
        <v>83</v>
      </c>
      <c r="C10" s="102" t="s">
        <v>81</v>
      </c>
      <c r="D10" s="41">
        <v>1</v>
      </c>
      <c r="E10" s="22"/>
      <c r="F10" s="24"/>
      <c r="G10" s="43">
        <f>IF(F9=0,0,F9/2000)</f>
        <v>0</v>
      </c>
      <c r="H10" s="5" t="s">
        <v>12</v>
      </c>
      <c r="I10" s="22">
        <v>46</v>
      </c>
      <c r="J10" s="5">
        <f t="shared" si="0"/>
        <v>920</v>
      </c>
      <c r="K10" s="23">
        <f>IF(F9=0,0,F9/J10)</f>
        <v>0</v>
      </c>
      <c r="L10" s="65"/>
    </row>
    <row r="11" spans="1:14" ht="15.45" x14ac:dyDescent="0.4">
      <c r="A11" s="7"/>
      <c r="B11" s="82"/>
      <c r="C11" s="82"/>
      <c r="D11" s="82"/>
      <c r="E11" s="22"/>
      <c r="F11" s="24"/>
      <c r="G11" s="43"/>
      <c r="H11" s="5"/>
      <c r="I11" s="22"/>
      <c r="J11" s="5"/>
      <c r="K11" s="23"/>
      <c r="L11" s="65"/>
    </row>
    <row r="12" spans="1:14" ht="18" x14ac:dyDescent="0.55000000000000004">
      <c r="A12" s="7"/>
      <c r="B12" s="120" t="s">
        <v>17</v>
      </c>
      <c r="C12" s="120"/>
      <c r="D12" s="120"/>
      <c r="E12" s="22" t="s">
        <v>13</v>
      </c>
      <c r="F12" s="25">
        <v>0</v>
      </c>
      <c r="G12" s="43">
        <f t="shared" ref="G12" si="2">IF(F12=0,0,F12/2000)</f>
        <v>0</v>
      </c>
      <c r="H12" s="5" t="s">
        <v>14</v>
      </c>
      <c r="I12" s="22">
        <v>60</v>
      </c>
      <c r="J12" s="34">
        <f t="shared" si="0"/>
        <v>1200</v>
      </c>
      <c r="K12" s="40">
        <f t="shared" ref="K12:K13" si="3">IF(F12=0,0,F12/J12)</f>
        <v>0</v>
      </c>
      <c r="L12" s="66"/>
    </row>
    <row r="13" spans="1:14" ht="15.45" x14ac:dyDescent="0.4">
      <c r="A13" s="7"/>
      <c r="B13" s="120" t="s">
        <v>35</v>
      </c>
      <c r="C13" s="122"/>
      <c r="D13" s="122"/>
      <c r="E13" s="22"/>
      <c r="F13" s="25">
        <v>0</v>
      </c>
      <c r="G13" s="43">
        <f t="shared" ref="G13" si="4">IF(F13=0,0,F13/2000)</f>
        <v>0</v>
      </c>
      <c r="H13" s="5"/>
      <c r="I13" s="22"/>
      <c r="J13" s="34">
        <v>2000</v>
      </c>
      <c r="K13" s="40">
        <f t="shared" si="3"/>
        <v>0</v>
      </c>
      <c r="L13" s="97" t="s">
        <v>77</v>
      </c>
    </row>
    <row r="14" spans="1:14" ht="15.45" x14ac:dyDescent="0.4">
      <c r="A14" s="7"/>
      <c r="B14" s="123"/>
      <c r="C14" s="108"/>
      <c r="D14" s="108"/>
      <c r="E14" s="2"/>
      <c r="F14" s="2" t="s">
        <v>69</v>
      </c>
      <c r="I14" s="22"/>
      <c r="J14" s="95">
        <v>0</v>
      </c>
      <c r="K14" s="38">
        <f>J14*K13</f>
        <v>0</v>
      </c>
      <c r="L14" s="98">
        <f>IF(I16=0,0,J14/I16)</f>
        <v>0</v>
      </c>
    </row>
    <row r="15" spans="1:14" ht="15.45" x14ac:dyDescent="0.4">
      <c r="A15" s="7"/>
      <c r="B15" s="37"/>
      <c r="C15" s="36"/>
      <c r="D15" s="36"/>
      <c r="F15" s="2" t="s">
        <v>59</v>
      </c>
      <c r="G15" s="2"/>
      <c r="H15" s="2"/>
      <c r="I15" s="2"/>
      <c r="K15" s="55">
        <v>0</v>
      </c>
      <c r="L15" s="65"/>
      <c r="M15" s="39"/>
    </row>
    <row r="16" spans="1:14" ht="15.45" x14ac:dyDescent="0.4">
      <c r="A16" s="7"/>
      <c r="B16" s="37"/>
      <c r="C16" s="36"/>
      <c r="D16" s="36"/>
      <c r="F16" s="2" t="s">
        <v>60</v>
      </c>
      <c r="G16" s="2"/>
      <c r="H16" s="2"/>
      <c r="I16" s="41">
        <v>0</v>
      </c>
      <c r="J16" s="2" t="s">
        <v>37</v>
      </c>
      <c r="K16" s="38">
        <f>K14+K15</f>
        <v>0</v>
      </c>
      <c r="L16" s="65" t="s">
        <v>51</v>
      </c>
      <c r="M16" s="15" t="s">
        <v>34</v>
      </c>
    </row>
    <row r="17" spans="1:16" ht="15.9" x14ac:dyDescent="0.45">
      <c r="A17" s="7"/>
      <c r="B17" s="2"/>
      <c r="C17" s="2"/>
      <c r="D17" s="28" t="s">
        <v>15</v>
      </c>
      <c r="E17" s="2"/>
      <c r="G17" s="2"/>
      <c r="H17" s="2"/>
      <c r="I17" s="42"/>
      <c r="J17" s="1" t="s">
        <v>58</v>
      </c>
      <c r="K17" s="17">
        <f>IF(I16=0,0,K16/I16)</f>
        <v>0</v>
      </c>
      <c r="L17" s="65"/>
    </row>
    <row r="18" spans="1:16" ht="15.45" x14ac:dyDescent="0.4">
      <c r="A18" s="7"/>
      <c r="B18" s="10" t="s">
        <v>54</v>
      </c>
      <c r="C18" s="2"/>
      <c r="D18" s="72" t="s">
        <v>61</v>
      </c>
      <c r="E18" s="2"/>
      <c r="F18" s="2"/>
      <c r="G18" s="2"/>
      <c r="H18" s="2"/>
      <c r="I18" s="2"/>
      <c r="L18" s="65"/>
    </row>
    <row r="19" spans="1:16" ht="15.45" x14ac:dyDescent="0.4">
      <c r="A19" s="7"/>
      <c r="B19" s="8" t="str">
        <f>B7</f>
        <v>UREA</v>
      </c>
      <c r="C19" s="9" t="s">
        <v>8</v>
      </c>
      <c r="D19" s="92">
        <v>0</v>
      </c>
      <c r="E19" s="2"/>
      <c r="L19" s="65"/>
    </row>
    <row r="20" spans="1:16" ht="15.45" x14ac:dyDescent="0.4">
      <c r="A20" s="7"/>
      <c r="B20" s="86" t="str">
        <f t="shared" ref="B20" si="5">B8</f>
        <v>Ammonium  Nitrate</v>
      </c>
      <c r="C20" s="9" t="s">
        <v>8</v>
      </c>
      <c r="D20" s="19">
        <v>0</v>
      </c>
      <c r="E20" s="2"/>
      <c r="I20" s="2"/>
      <c r="J20" s="2"/>
      <c r="K20" s="2"/>
      <c r="L20" s="65"/>
    </row>
    <row r="21" spans="1:16" ht="15.45" x14ac:dyDescent="0.4">
      <c r="A21" s="7"/>
      <c r="B21" s="2" t="s">
        <v>55</v>
      </c>
      <c r="C21" s="44"/>
      <c r="D21" s="6">
        <f>IF(I10=0,0,D22*I9/I10)</f>
        <v>0</v>
      </c>
      <c r="E21" s="47" t="str">
        <f>IF(D22&gt;0,"N adjustment for DAP use."," ")</f>
        <v xml:space="preserve"> </v>
      </c>
      <c r="G21" s="37"/>
      <c r="H21" s="37"/>
      <c r="I21" s="2"/>
      <c r="J21" s="2"/>
      <c r="K21" s="2"/>
      <c r="L21" s="65"/>
      <c r="M21" s="7"/>
      <c r="N21" s="7"/>
      <c r="O21" s="7"/>
      <c r="P21" s="7"/>
    </row>
    <row r="22" spans="1:16" ht="18" x14ac:dyDescent="0.55000000000000004">
      <c r="A22" s="7"/>
      <c r="B22" s="2" t="s">
        <v>16</v>
      </c>
      <c r="C22" s="9" t="s">
        <v>12</v>
      </c>
      <c r="D22" s="19">
        <v>0</v>
      </c>
      <c r="E22" s="47" t="str">
        <f>IF(D22&gt;0,"Total N with DAP"," ")</f>
        <v xml:space="preserve"> </v>
      </c>
      <c r="F22" s="93" t="str">
        <f>IF(D22=0," ",IF(D22&gt;0,D19+D20+D21," "))</f>
        <v xml:space="preserve"> </v>
      </c>
      <c r="G22" s="7" t="s">
        <v>82</v>
      </c>
      <c r="H22" s="6"/>
      <c r="I22" s="2"/>
      <c r="J22" s="2"/>
      <c r="K22" s="2"/>
      <c r="L22" s="65"/>
      <c r="M22" s="7"/>
      <c r="N22" s="7"/>
      <c r="O22" s="7"/>
      <c r="P22" s="7"/>
    </row>
    <row r="23" spans="1:16" ht="18" x14ac:dyDescent="0.55000000000000004">
      <c r="A23" s="7"/>
      <c r="B23" s="2" t="s">
        <v>17</v>
      </c>
      <c r="C23" s="9" t="s">
        <v>14</v>
      </c>
      <c r="D23" s="19">
        <v>0</v>
      </c>
      <c r="E23" s="47" t="str">
        <f>IF(D22&gt;0,"N adjustment"," ")</f>
        <v xml:space="preserve"> </v>
      </c>
      <c r="F23" s="104">
        <f>IF(F22=1," ",IF(D10=1,D21,0))</f>
        <v>0</v>
      </c>
      <c r="G23" s="7" t="s">
        <v>82</v>
      </c>
      <c r="I23" s="2"/>
      <c r="J23" s="2"/>
      <c r="K23" s="2"/>
      <c r="L23" s="65"/>
      <c r="M23" s="46"/>
      <c r="N23" s="2"/>
      <c r="O23" s="7"/>
      <c r="P23" s="7"/>
    </row>
    <row r="24" spans="1:16" ht="15.45" x14ac:dyDescent="0.4">
      <c r="A24" s="7"/>
      <c r="B24" s="1" t="s">
        <v>79</v>
      </c>
      <c r="C24" s="94"/>
      <c r="D24" s="101">
        <f>SUM(D19:D23)</f>
        <v>0</v>
      </c>
      <c r="E24" s="2"/>
      <c r="G24" s="2"/>
      <c r="I24" s="2"/>
      <c r="J24" s="2"/>
      <c r="K24" s="2"/>
      <c r="L24" s="65"/>
      <c r="M24" s="46"/>
      <c r="N24" s="2"/>
      <c r="O24" s="7"/>
      <c r="P24" s="7"/>
    </row>
    <row r="25" spans="1:16" ht="15.45" x14ac:dyDescent="0.4">
      <c r="A25" s="7"/>
      <c r="C25" s="2"/>
      <c r="D25" s="74"/>
      <c r="E25" s="2"/>
      <c r="F25" s="2"/>
      <c r="H25" s="2"/>
      <c r="I25" s="28"/>
      <c r="L25" s="65"/>
    </row>
    <row r="26" spans="1:16" ht="15.45" x14ac:dyDescent="0.4">
      <c r="A26" s="7"/>
      <c r="B26" s="1" t="s">
        <v>36</v>
      </c>
      <c r="C26" s="2"/>
      <c r="D26" s="28" t="s">
        <v>15</v>
      </c>
      <c r="E26" s="9"/>
      <c r="F26" s="87" t="s">
        <v>72</v>
      </c>
      <c r="G26" s="2"/>
      <c r="H26" s="2"/>
      <c r="I26" s="28" t="s">
        <v>62</v>
      </c>
      <c r="K26" s="28"/>
      <c r="L26" s="65"/>
    </row>
    <row r="27" spans="1:16" ht="15.9" thickBot="1" x14ac:dyDescent="0.45">
      <c r="A27" s="7"/>
      <c r="B27" s="2"/>
      <c r="C27" s="2"/>
      <c r="D27" s="26" t="s">
        <v>18</v>
      </c>
      <c r="E27" s="72" t="s">
        <v>26</v>
      </c>
      <c r="F27" s="87" t="s">
        <v>70</v>
      </c>
      <c r="G27" s="2"/>
      <c r="H27" s="2"/>
      <c r="I27" s="26" t="s">
        <v>41</v>
      </c>
      <c r="J27" s="50" t="s">
        <v>56</v>
      </c>
      <c r="K27" s="50" t="s">
        <v>26</v>
      </c>
      <c r="L27" s="65"/>
    </row>
    <row r="28" spans="1:16" ht="15.45" x14ac:dyDescent="0.4">
      <c r="A28" s="7"/>
      <c r="B28" s="121" t="s">
        <v>74</v>
      </c>
      <c r="C28" s="121"/>
      <c r="D28" s="37"/>
      <c r="E28" s="77">
        <v>0</v>
      </c>
      <c r="F28" s="88">
        <v>0</v>
      </c>
      <c r="G28" s="18"/>
      <c r="H28" s="121" t="s">
        <v>74</v>
      </c>
      <c r="I28" s="121"/>
      <c r="K28" s="52">
        <f>E28</f>
        <v>0</v>
      </c>
      <c r="L28" s="65"/>
    </row>
    <row r="29" spans="1:16" ht="15.45" x14ac:dyDescent="0.4">
      <c r="A29" s="7"/>
      <c r="B29" s="115" t="str">
        <f>B19</f>
        <v>UREA</v>
      </c>
      <c r="C29" s="115"/>
      <c r="D29" s="90">
        <f>IF(D19=0,0,D19-D21)</f>
        <v>0</v>
      </c>
      <c r="E29" s="23">
        <f>D29*K7</f>
        <v>0</v>
      </c>
      <c r="F29" s="2"/>
      <c r="G29" s="2"/>
      <c r="H29" s="86" t="str">
        <f>B29</f>
        <v>UREA</v>
      </c>
      <c r="I29" s="58">
        <f>IF(D29=0,0,D29/(I7*0.01))</f>
        <v>0</v>
      </c>
      <c r="J29" s="51">
        <f>G7</f>
        <v>0</v>
      </c>
      <c r="K29" s="51">
        <f>I29*J29</f>
        <v>0</v>
      </c>
      <c r="L29" s="65"/>
    </row>
    <row r="30" spans="1:16" ht="15.45" x14ac:dyDescent="0.4">
      <c r="A30" s="7"/>
      <c r="B30" s="115" t="s">
        <v>19</v>
      </c>
      <c r="C30" s="115"/>
      <c r="D30" s="90">
        <f>IF(D20=0,0,D20-D21)</f>
        <v>0</v>
      </c>
      <c r="E30" s="23">
        <f>D30*K8</f>
        <v>0</v>
      </c>
      <c r="F30" s="2"/>
      <c r="G30" s="2"/>
      <c r="H30" s="86" t="str">
        <f t="shared" ref="H30" si="6">B30</f>
        <v>N from Am. Nitrate</v>
      </c>
      <c r="I30" s="58">
        <f>IF(D30=0,0,D30/(I8*0.01))</f>
        <v>0</v>
      </c>
      <c r="J30" s="51">
        <f>G8</f>
        <v>0</v>
      </c>
      <c r="K30" s="51">
        <f t="shared" ref="K30" si="7">I30*J30</f>
        <v>0</v>
      </c>
      <c r="L30" s="65"/>
    </row>
    <row r="31" spans="1:16" ht="18" x14ac:dyDescent="0.55000000000000004">
      <c r="A31" s="7"/>
      <c r="B31" s="8" t="s">
        <v>46</v>
      </c>
      <c r="C31" s="9"/>
      <c r="D31" s="62">
        <f>D22</f>
        <v>0</v>
      </c>
      <c r="E31" s="23">
        <f>D31*K10</f>
        <v>0</v>
      </c>
      <c r="F31" s="57"/>
      <c r="G31" s="2"/>
      <c r="H31" s="53" t="s">
        <v>46</v>
      </c>
      <c r="I31" s="58">
        <f>IF(D31=0,0,D31/(I10*0.01))</f>
        <v>0</v>
      </c>
      <c r="J31" s="59">
        <f>G10</f>
        <v>0</v>
      </c>
      <c r="K31" s="59">
        <f>I31*J31</f>
        <v>0</v>
      </c>
      <c r="L31" s="65"/>
    </row>
    <row r="32" spans="1:16" ht="18" x14ac:dyDescent="0.55000000000000004">
      <c r="A32" s="7"/>
      <c r="B32" s="8" t="s">
        <v>44</v>
      </c>
      <c r="C32" s="9"/>
      <c r="D32" s="5">
        <f>D23</f>
        <v>0</v>
      </c>
      <c r="E32" s="63">
        <f>D32*K12</f>
        <v>0</v>
      </c>
      <c r="F32" s="57"/>
      <c r="G32" s="2"/>
      <c r="H32" s="53" t="s">
        <v>45</v>
      </c>
      <c r="I32" s="6">
        <f>IF(D32=0,0,D32/(I12*0.01))</f>
        <v>0</v>
      </c>
      <c r="J32" s="51">
        <f>G12</f>
        <v>0</v>
      </c>
      <c r="K32" s="51">
        <f>I32*J32</f>
        <v>0</v>
      </c>
    </row>
    <row r="33" spans="1:12" ht="15.45" x14ac:dyDescent="0.4">
      <c r="A33" s="7"/>
      <c r="B33" s="7" t="s">
        <v>38</v>
      </c>
      <c r="D33" s="99">
        <f>L14</f>
        <v>0</v>
      </c>
      <c r="E33" s="76">
        <f>K17</f>
        <v>0</v>
      </c>
      <c r="H33" s="7" t="s">
        <v>38</v>
      </c>
      <c r="I33" s="6">
        <f>L14</f>
        <v>0</v>
      </c>
      <c r="J33" s="51">
        <f>G13</f>
        <v>0</v>
      </c>
      <c r="K33" s="51">
        <f>K17</f>
        <v>0</v>
      </c>
    </row>
    <row r="34" spans="1:12" ht="15.45" x14ac:dyDescent="0.4">
      <c r="A34" s="7"/>
      <c r="B34" s="54" t="s">
        <v>47</v>
      </c>
      <c r="C34" s="37"/>
      <c r="D34" s="56">
        <f>SUM(C29:D33)</f>
        <v>0</v>
      </c>
      <c r="E34" s="61">
        <f>SUM(E29:E33)</f>
        <v>0</v>
      </c>
      <c r="F34" s="2"/>
      <c r="G34" s="2"/>
      <c r="H34" s="54" t="s">
        <v>47</v>
      </c>
      <c r="I34" s="80">
        <f>SUM(H29:I33)</f>
        <v>0</v>
      </c>
      <c r="J34" s="54" t="s">
        <v>49</v>
      </c>
      <c r="K34" s="61">
        <f>SUM(K29:K33)</f>
        <v>0</v>
      </c>
      <c r="L34" s="65"/>
    </row>
    <row r="35" spans="1:12" ht="15.45" x14ac:dyDescent="0.4">
      <c r="A35" s="7"/>
      <c r="B35" s="14" t="s">
        <v>50</v>
      </c>
      <c r="C35" s="17">
        <f>SUM(E29:E33)*I3</f>
        <v>0</v>
      </c>
      <c r="E35" s="63"/>
      <c r="G35" s="17"/>
      <c r="H35" s="13"/>
      <c r="I35" s="16"/>
      <c r="L35" s="65"/>
    </row>
    <row r="36" spans="1:12" ht="15.45" x14ac:dyDescent="0.4">
      <c r="A36" s="7"/>
      <c r="B36" s="1" t="s">
        <v>21</v>
      </c>
      <c r="C36" s="2"/>
      <c r="D36" s="9"/>
      <c r="E36" s="60">
        <f>SUM(E28:E33)</f>
        <v>0</v>
      </c>
      <c r="F36" s="9"/>
      <c r="G36" s="37"/>
      <c r="H36" s="27" t="s">
        <v>42</v>
      </c>
      <c r="I36" s="81">
        <f>SUM(I29:I33)</f>
        <v>0</v>
      </c>
      <c r="J36" s="1" t="s">
        <v>48</v>
      </c>
      <c r="K36" s="60">
        <f>SUM(K28:K33)</f>
        <v>0</v>
      </c>
      <c r="L36" s="65"/>
    </row>
    <row r="37" spans="1:12" ht="15.45" x14ac:dyDescent="0.4">
      <c r="A37" s="7"/>
      <c r="B37" s="7"/>
      <c r="C37" s="7"/>
      <c r="D37" s="7"/>
      <c r="E37" s="11" t="s">
        <v>27</v>
      </c>
      <c r="F37" s="11"/>
      <c r="G37" s="11"/>
      <c r="H37" s="11"/>
      <c r="I37" s="12"/>
      <c r="L37" s="65"/>
    </row>
    <row r="38" spans="1:12" ht="15.45" x14ac:dyDescent="0.4">
      <c r="A38" s="7"/>
      <c r="B38" s="11" t="s">
        <v>31</v>
      </c>
      <c r="C38" s="11"/>
      <c r="D38" s="11"/>
      <c r="E38" s="85">
        <f>I3</f>
        <v>0</v>
      </c>
      <c r="G38" s="12"/>
      <c r="L38" s="66"/>
    </row>
    <row r="39" spans="1:12" ht="17.600000000000001" x14ac:dyDescent="0.4">
      <c r="B39" s="1" t="s">
        <v>63</v>
      </c>
      <c r="C39" s="7"/>
      <c r="D39" s="7"/>
      <c r="E39" s="105">
        <f>E36*I3</f>
        <v>0</v>
      </c>
      <c r="G39" s="7"/>
      <c r="H39" s="11" t="s">
        <v>24</v>
      </c>
      <c r="I39" s="85">
        <f>I36*I3</f>
        <v>0</v>
      </c>
      <c r="J39" s="1" t="s">
        <v>66</v>
      </c>
      <c r="K39" s="105">
        <f>K36*I3</f>
        <v>0</v>
      </c>
      <c r="L39" s="66"/>
    </row>
    <row r="40" spans="1:12" x14ac:dyDescent="0.4">
      <c r="B40" s="113" t="s">
        <v>75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2"/>
    </row>
    <row r="41" spans="1:12" x14ac:dyDescent="0.4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</row>
    <row r="42" spans="1:12" ht="15.45" x14ac:dyDescent="0.4"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sheetProtection sheet="1" objects="1" scenarios="1"/>
  <mergeCells count="15">
    <mergeCell ref="B1:L1"/>
    <mergeCell ref="C3:D3"/>
    <mergeCell ref="J3:K3"/>
    <mergeCell ref="B40:L40"/>
    <mergeCell ref="B29:C29"/>
    <mergeCell ref="B30:C30"/>
    <mergeCell ref="B6:D6"/>
    <mergeCell ref="B7:D7"/>
    <mergeCell ref="B8:D8"/>
    <mergeCell ref="B9:D9"/>
    <mergeCell ref="B12:D12"/>
    <mergeCell ref="B28:C28"/>
    <mergeCell ref="B13:D13"/>
    <mergeCell ref="H28:I28"/>
    <mergeCell ref="B14:D14"/>
  </mergeCells>
  <printOptions gridLines="1"/>
  <pageMargins left="0.95" right="0.45" top="0.75" bottom="0.75" header="0.3" footer="0.3"/>
  <pageSetup scale="68" orientation="landscape" horizontalDpi="4294967295" verticalDpi="4294967295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CA853-F8E1-45F9-9012-B946FA1E3283}">
  <sheetPr>
    <pageSetUpPr fitToPage="1"/>
  </sheetPr>
  <dimension ref="A1:P46"/>
  <sheetViews>
    <sheetView topLeftCell="B1" workbookViewId="0">
      <selection activeCell="F4" sqref="F4"/>
    </sheetView>
  </sheetViews>
  <sheetFormatPr defaultRowHeight="14.6" x14ac:dyDescent="0.4"/>
  <cols>
    <col min="1" max="1" width="3.3046875" customWidth="1"/>
    <col min="2" max="2" width="21.23046875" customWidth="1"/>
    <col min="3" max="3" width="13.07421875" customWidth="1"/>
    <col min="4" max="4" width="12.84375" customWidth="1"/>
    <col min="5" max="5" width="16.61328125" customWidth="1"/>
    <col min="6" max="6" width="12.3828125" customWidth="1"/>
    <col min="8" max="8" width="18.921875" customWidth="1"/>
    <col min="9" max="9" width="10.921875" customWidth="1"/>
    <col min="10" max="10" width="17.765625" customWidth="1"/>
    <col min="11" max="11" width="13.84375" customWidth="1"/>
    <col min="12" max="12" width="21.3828125" customWidth="1"/>
  </cols>
  <sheetData>
    <row r="1" spans="1:14" ht="18.45" x14ac:dyDescent="0.5">
      <c r="B1" s="106" t="s">
        <v>53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</row>
    <row r="2" spans="1:14" ht="15.45" x14ac:dyDescent="0.4">
      <c r="B2" s="11" t="s">
        <v>64</v>
      </c>
    </row>
    <row r="3" spans="1:14" ht="15.45" x14ac:dyDescent="0.4">
      <c r="B3" s="11" t="s">
        <v>23</v>
      </c>
      <c r="C3" s="109"/>
      <c r="D3" s="110"/>
      <c r="E3" s="11" t="s">
        <v>22</v>
      </c>
      <c r="F3" s="35">
        <v>44901</v>
      </c>
      <c r="H3" s="45" t="s">
        <v>52</v>
      </c>
      <c r="I3" s="84">
        <v>0</v>
      </c>
      <c r="J3" s="111"/>
      <c r="K3" s="112"/>
    </row>
    <row r="4" spans="1:14" ht="15.45" x14ac:dyDescent="0.4">
      <c r="A4" s="7"/>
      <c r="C4" s="2"/>
      <c r="D4" s="2"/>
      <c r="E4" s="67"/>
      <c r="F4" s="67"/>
      <c r="G4" s="67"/>
      <c r="H4" s="67"/>
      <c r="I4" s="67"/>
      <c r="J4" s="67"/>
      <c r="K4" s="67"/>
    </row>
    <row r="5" spans="1:14" ht="15.45" x14ac:dyDescent="0.4">
      <c r="A5" s="7"/>
      <c r="B5" s="2"/>
      <c r="C5" s="2"/>
      <c r="D5" s="2"/>
      <c r="E5" s="67" t="s">
        <v>0</v>
      </c>
      <c r="F5" s="67" t="s">
        <v>40</v>
      </c>
      <c r="G5" s="67" t="s">
        <v>40</v>
      </c>
      <c r="H5" s="89"/>
      <c r="I5" s="67" t="s">
        <v>29</v>
      </c>
      <c r="J5" s="67" t="s">
        <v>1</v>
      </c>
      <c r="K5" s="69" t="s">
        <v>43</v>
      </c>
    </row>
    <row r="6" spans="1:14" ht="18.45" thickBot="1" x14ac:dyDescent="0.6">
      <c r="A6" s="7"/>
      <c r="B6" s="116" t="s">
        <v>2</v>
      </c>
      <c r="C6" s="116"/>
      <c r="D6" s="116"/>
      <c r="E6" s="3" t="s">
        <v>3</v>
      </c>
      <c r="F6" s="3" t="s">
        <v>4</v>
      </c>
      <c r="G6" s="3" t="s">
        <v>39</v>
      </c>
      <c r="H6" s="3" t="s">
        <v>5</v>
      </c>
      <c r="I6" s="21" t="s">
        <v>30</v>
      </c>
      <c r="J6" s="3" t="s">
        <v>33</v>
      </c>
      <c r="K6" s="4" t="s">
        <v>6</v>
      </c>
      <c r="L6" s="3" t="s">
        <v>25</v>
      </c>
    </row>
    <row r="7" spans="1:14" ht="15.45" x14ac:dyDescent="0.4">
      <c r="A7" s="7"/>
      <c r="B7" s="117" t="s">
        <v>71</v>
      </c>
      <c r="C7" s="117"/>
      <c r="D7" s="117"/>
      <c r="E7" s="22" t="s">
        <v>7</v>
      </c>
      <c r="F7" s="73">
        <v>0</v>
      </c>
      <c r="G7" s="43">
        <f>IF(F7=0,0,F7/2000)</f>
        <v>0</v>
      </c>
      <c r="H7" s="5" t="s">
        <v>8</v>
      </c>
      <c r="I7" s="22">
        <v>46</v>
      </c>
      <c r="J7" s="5">
        <f t="shared" ref="J7:J12" si="0">2000*I7*0.01</f>
        <v>920</v>
      </c>
      <c r="K7" s="23">
        <f>IF(F7=0,0,F7/J7)</f>
        <v>0</v>
      </c>
      <c r="L7" s="65"/>
      <c r="N7" s="39"/>
    </row>
    <row r="8" spans="1:14" ht="15.45" x14ac:dyDescent="0.4">
      <c r="A8" s="7"/>
      <c r="B8" s="118" t="s">
        <v>9</v>
      </c>
      <c r="C8" s="118"/>
      <c r="D8" s="118"/>
      <c r="E8" s="22" t="s">
        <v>84</v>
      </c>
      <c r="F8" s="25">
        <v>0</v>
      </c>
      <c r="G8" s="43">
        <f t="shared" ref="G8" si="1">IF(F8=0,0,F8/2000)</f>
        <v>0</v>
      </c>
      <c r="H8" s="5" t="s">
        <v>8</v>
      </c>
      <c r="I8" s="22">
        <v>34</v>
      </c>
      <c r="J8" s="5">
        <f t="shared" si="0"/>
        <v>680</v>
      </c>
      <c r="K8" s="23">
        <f>IF(F8=0,0,F8/J8)</f>
        <v>0</v>
      </c>
      <c r="L8" s="65"/>
      <c r="N8" s="39"/>
    </row>
    <row r="9" spans="1:14" ht="15.45" x14ac:dyDescent="0.4">
      <c r="A9" s="7"/>
      <c r="B9" s="119" t="s">
        <v>10</v>
      </c>
      <c r="C9" s="119"/>
      <c r="D9" s="119"/>
      <c r="E9" s="22" t="s">
        <v>11</v>
      </c>
      <c r="F9" s="25">
        <v>0</v>
      </c>
      <c r="H9" s="5" t="s">
        <v>8</v>
      </c>
      <c r="I9" s="22">
        <v>18</v>
      </c>
      <c r="J9" s="5">
        <f t="shared" si="0"/>
        <v>360</v>
      </c>
      <c r="K9" s="23"/>
      <c r="L9" s="65"/>
    </row>
    <row r="10" spans="1:14" ht="18" x14ac:dyDescent="0.55000000000000004">
      <c r="A10" s="7"/>
      <c r="B10" s="103" t="s">
        <v>83</v>
      </c>
      <c r="C10" s="102" t="s">
        <v>81</v>
      </c>
      <c r="D10" s="41">
        <v>1</v>
      </c>
      <c r="E10" s="22"/>
      <c r="F10" s="24"/>
      <c r="G10" s="43">
        <f>IF(F9=0,0,F9/2000)</f>
        <v>0</v>
      </c>
      <c r="H10" s="5" t="s">
        <v>12</v>
      </c>
      <c r="I10" s="22">
        <v>46</v>
      </c>
      <c r="J10" s="5">
        <f t="shared" si="0"/>
        <v>920</v>
      </c>
      <c r="K10" s="23">
        <f>IF(F9=0,0,F9/J10)</f>
        <v>0</v>
      </c>
      <c r="L10" s="65"/>
    </row>
    <row r="11" spans="1:14" ht="15.45" x14ac:dyDescent="0.4">
      <c r="A11" s="7"/>
      <c r="B11" s="83"/>
      <c r="C11" s="83"/>
      <c r="D11" s="83"/>
      <c r="E11" s="22"/>
      <c r="F11" s="24"/>
      <c r="G11" s="43"/>
      <c r="H11" s="5"/>
      <c r="I11" s="22"/>
      <c r="J11" s="5"/>
      <c r="K11" s="23"/>
      <c r="L11" s="65"/>
    </row>
    <row r="12" spans="1:14" ht="18" x14ac:dyDescent="0.55000000000000004">
      <c r="A12" s="7"/>
      <c r="B12" s="119" t="s">
        <v>17</v>
      </c>
      <c r="C12" s="119"/>
      <c r="D12" s="119"/>
      <c r="E12" s="22" t="s">
        <v>13</v>
      </c>
      <c r="F12" s="25">
        <v>0</v>
      </c>
      <c r="G12" s="43">
        <f t="shared" ref="G12:G13" si="2">IF(F12=0,0,F12/2000)</f>
        <v>0</v>
      </c>
      <c r="H12" s="5" t="s">
        <v>14</v>
      </c>
      <c r="I12" s="22">
        <v>60</v>
      </c>
      <c r="J12" s="34">
        <f t="shared" si="0"/>
        <v>1200</v>
      </c>
      <c r="K12" s="40">
        <f>IF(F12=0,0,F12/J12)</f>
        <v>0</v>
      </c>
    </row>
    <row r="13" spans="1:14" ht="15.45" x14ac:dyDescent="0.4">
      <c r="A13" s="7"/>
      <c r="B13" s="119" t="s">
        <v>35</v>
      </c>
      <c r="C13" s="124"/>
      <c r="D13" s="124"/>
      <c r="E13" s="22"/>
      <c r="F13" s="25">
        <v>0</v>
      </c>
      <c r="G13" s="43">
        <f t="shared" si="2"/>
        <v>0</v>
      </c>
      <c r="H13" s="5"/>
      <c r="I13" s="22"/>
      <c r="J13" s="34">
        <v>2000</v>
      </c>
      <c r="K13" s="40">
        <f t="shared" ref="K13" si="3">IF(F13=0,0,F13/J13)</f>
        <v>0</v>
      </c>
      <c r="L13" s="97" t="s">
        <v>77</v>
      </c>
    </row>
    <row r="14" spans="1:14" ht="15.45" x14ac:dyDescent="0.4">
      <c r="A14" s="7"/>
      <c r="B14" s="123"/>
      <c r="C14" s="108"/>
      <c r="D14" s="108"/>
      <c r="E14" s="2"/>
      <c r="F14" s="2" t="s">
        <v>68</v>
      </c>
      <c r="H14" s="2"/>
      <c r="J14" s="95">
        <v>0</v>
      </c>
      <c r="K14" s="38">
        <f>J14*K13</f>
        <v>0</v>
      </c>
      <c r="L14" s="98">
        <f>IF(I16=0,0,J14/I16)</f>
        <v>0</v>
      </c>
    </row>
    <row r="15" spans="1:14" ht="15.9" x14ac:dyDescent="0.45">
      <c r="A15" s="7"/>
      <c r="B15" s="67"/>
      <c r="C15" s="68"/>
      <c r="D15" s="68"/>
      <c r="F15" s="2" t="s">
        <v>59</v>
      </c>
      <c r="G15" s="2"/>
      <c r="H15" s="2"/>
      <c r="I15" s="2"/>
      <c r="J15" s="55">
        <v>0</v>
      </c>
      <c r="K15" s="42"/>
      <c r="L15" s="65"/>
      <c r="M15" s="39"/>
    </row>
    <row r="16" spans="1:14" ht="15.45" x14ac:dyDescent="0.4">
      <c r="A16" s="7"/>
      <c r="B16" s="67"/>
      <c r="C16" s="68"/>
      <c r="D16" s="68"/>
      <c r="F16" s="2" t="s">
        <v>60</v>
      </c>
      <c r="G16" s="2"/>
      <c r="H16" s="2"/>
      <c r="I16" s="41"/>
      <c r="J16" s="2" t="s">
        <v>37</v>
      </c>
      <c r="K16" s="38">
        <f>K14+J15</f>
        <v>0</v>
      </c>
      <c r="L16" s="65" t="s">
        <v>80</v>
      </c>
      <c r="M16" s="15" t="s">
        <v>34</v>
      </c>
    </row>
    <row r="17" spans="1:16" ht="15.9" x14ac:dyDescent="0.45">
      <c r="A17" s="7"/>
      <c r="B17" s="2"/>
      <c r="C17" s="2"/>
      <c r="D17" s="28" t="s">
        <v>15</v>
      </c>
      <c r="E17" s="2"/>
      <c r="G17" s="2"/>
      <c r="H17" s="2"/>
      <c r="I17" s="42"/>
      <c r="J17" s="1" t="s">
        <v>58</v>
      </c>
      <c r="K17" s="17">
        <f>IF(I16=0,0,K16/I16)</f>
        <v>0</v>
      </c>
      <c r="L17" s="65"/>
    </row>
    <row r="18" spans="1:16" ht="15.45" x14ac:dyDescent="0.4">
      <c r="A18" s="7"/>
      <c r="B18" s="71" t="s">
        <v>54</v>
      </c>
      <c r="C18" s="2"/>
      <c r="D18" s="72" t="s">
        <v>61</v>
      </c>
      <c r="E18" s="2"/>
      <c r="F18" s="2"/>
      <c r="G18" s="2"/>
      <c r="H18" s="1" t="s">
        <v>65</v>
      </c>
      <c r="I18" s="2"/>
      <c r="L18" s="65"/>
    </row>
    <row r="19" spans="1:16" ht="15.45" x14ac:dyDescent="0.4">
      <c r="A19" s="7"/>
      <c r="B19" s="86" t="str">
        <f>B7</f>
        <v>UREA</v>
      </c>
      <c r="C19" s="67" t="s">
        <v>8</v>
      </c>
      <c r="D19" s="58">
        <f>IF(I19=0,0,I19*I7*0.01)</f>
        <v>0</v>
      </c>
      <c r="E19" s="6"/>
      <c r="H19" s="69" t="str">
        <f>B19</f>
        <v>UREA</v>
      </c>
      <c r="I19" s="92">
        <v>0</v>
      </c>
      <c r="L19" s="65"/>
    </row>
    <row r="20" spans="1:16" ht="15.45" x14ac:dyDescent="0.4">
      <c r="A20" s="7"/>
      <c r="B20" s="86" t="str">
        <f t="shared" ref="B20" si="4">B8</f>
        <v>Ammonium  Nitrate</v>
      </c>
      <c r="C20" s="67" t="s">
        <v>8</v>
      </c>
      <c r="D20" s="46">
        <f>I20*I8*0.01</f>
        <v>0</v>
      </c>
      <c r="E20" s="2"/>
      <c r="H20" s="69" t="str">
        <f>B20</f>
        <v>Ammonium  Nitrate</v>
      </c>
      <c r="I20" s="19">
        <v>0</v>
      </c>
      <c r="J20" s="2"/>
      <c r="K20" s="2"/>
      <c r="L20" s="65"/>
    </row>
    <row r="21" spans="1:16" ht="15.45" x14ac:dyDescent="0.4">
      <c r="A21" s="7"/>
      <c r="B21" s="115" t="s">
        <v>20</v>
      </c>
      <c r="C21" s="115"/>
      <c r="D21" s="6">
        <f>IF(I10=0,0,D22*I9/I10)</f>
        <v>0</v>
      </c>
      <c r="E21" s="47" t="str">
        <f>IF(D22&gt;0,"N adjustment with DAP use."," ")</f>
        <v xml:space="preserve"> </v>
      </c>
      <c r="G21" s="67"/>
      <c r="H21" s="69"/>
      <c r="I21" s="47"/>
      <c r="J21" s="2"/>
      <c r="K21" s="2"/>
      <c r="L21" s="65"/>
      <c r="M21" s="7"/>
      <c r="N21" s="7"/>
      <c r="O21" s="7"/>
      <c r="P21" s="7"/>
    </row>
    <row r="22" spans="1:16" ht="18" x14ac:dyDescent="0.55000000000000004">
      <c r="A22" s="7"/>
      <c r="B22" s="2" t="s">
        <v>16</v>
      </c>
      <c r="C22" s="67" t="s">
        <v>12</v>
      </c>
      <c r="D22" s="6">
        <f>I22*I7*0.01</f>
        <v>0</v>
      </c>
      <c r="E22" s="47" t="str">
        <f>IF(D22&gt;0,"Total N with DAP"," ")</f>
        <v xml:space="preserve"> </v>
      </c>
      <c r="F22" s="93" t="str">
        <f>IF(D22=0," ",IF(D22&gt;0,D19+D20+D21," "))</f>
        <v xml:space="preserve"> </v>
      </c>
      <c r="G22" s="7" t="s">
        <v>82</v>
      </c>
      <c r="H22" s="2" t="s">
        <v>16</v>
      </c>
      <c r="I22" s="19">
        <v>0</v>
      </c>
      <c r="J22" s="2"/>
      <c r="K22" s="2"/>
      <c r="L22" s="65"/>
      <c r="M22" s="7"/>
      <c r="N22" s="7"/>
      <c r="O22" s="7"/>
      <c r="P22" s="7"/>
    </row>
    <row r="23" spans="1:16" ht="18" x14ac:dyDescent="0.55000000000000004">
      <c r="A23" s="7"/>
      <c r="B23" s="2" t="s">
        <v>17</v>
      </c>
      <c r="C23" s="67" t="s">
        <v>14</v>
      </c>
      <c r="D23" s="7">
        <f>I23*I12*0.01</f>
        <v>0</v>
      </c>
      <c r="E23" s="47" t="str">
        <f>IF(D22&gt;0,"N adjustment"," ")</f>
        <v xml:space="preserve"> </v>
      </c>
      <c r="F23" s="93">
        <f>IF(F22=1," ",IF(D10=1,D21,0))</f>
        <v>0</v>
      </c>
      <c r="G23" s="7" t="s">
        <v>82</v>
      </c>
      <c r="H23" s="2" t="s">
        <v>17</v>
      </c>
      <c r="I23" s="19">
        <v>0</v>
      </c>
      <c r="J23" s="2"/>
      <c r="K23" s="2"/>
      <c r="L23" s="65"/>
      <c r="M23" s="46"/>
      <c r="N23" s="2"/>
      <c r="O23" s="7"/>
      <c r="P23" s="7"/>
    </row>
    <row r="24" spans="1:16" ht="15.45" x14ac:dyDescent="0.4">
      <c r="A24" s="7"/>
      <c r="B24" s="1" t="s">
        <v>79</v>
      </c>
      <c r="C24" s="94"/>
      <c r="D24" s="101">
        <f>SUM(D19:D23)</f>
        <v>0</v>
      </c>
      <c r="E24" s="2"/>
      <c r="F24" s="91"/>
      <c r="G24" s="2"/>
      <c r="H24" s="1" t="s">
        <v>78</v>
      </c>
      <c r="I24" s="100">
        <f>SUM(I19:I23)</f>
        <v>0</v>
      </c>
      <c r="J24" s="2"/>
      <c r="K24" s="2"/>
      <c r="L24" s="65"/>
      <c r="M24" s="46"/>
      <c r="N24" s="2"/>
      <c r="O24" s="7"/>
      <c r="P24" s="7"/>
    </row>
    <row r="25" spans="1:16" ht="15.45" x14ac:dyDescent="0.4">
      <c r="A25" s="7"/>
      <c r="C25" s="2"/>
      <c r="D25" s="6"/>
      <c r="E25" s="2"/>
      <c r="F25" s="2"/>
      <c r="G25" s="2"/>
      <c r="H25" s="2"/>
      <c r="I25" s="28"/>
      <c r="J25" s="75"/>
      <c r="L25" s="65"/>
    </row>
    <row r="26" spans="1:16" ht="15.45" x14ac:dyDescent="0.4">
      <c r="A26" s="7"/>
      <c r="B26" s="1" t="s">
        <v>36</v>
      </c>
      <c r="C26" s="2"/>
      <c r="D26" s="28" t="s">
        <v>15</v>
      </c>
      <c r="E26" s="67"/>
      <c r="F26" s="87" t="s">
        <v>72</v>
      </c>
      <c r="G26" s="2"/>
      <c r="H26" s="2"/>
      <c r="I26" s="28" t="s">
        <v>62</v>
      </c>
      <c r="K26" s="28"/>
      <c r="L26" s="65"/>
    </row>
    <row r="27" spans="1:16" ht="15.9" thickBot="1" x14ac:dyDescent="0.45">
      <c r="A27" s="7"/>
      <c r="B27" s="2"/>
      <c r="C27" s="2"/>
      <c r="D27" s="70" t="s">
        <v>18</v>
      </c>
      <c r="E27" s="70" t="s">
        <v>73</v>
      </c>
      <c r="F27" s="87" t="s">
        <v>70</v>
      </c>
      <c r="G27" s="2"/>
      <c r="H27" s="2"/>
      <c r="I27" s="70" t="s">
        <v>41</v>
      </c>
      <c r="J27" s="70" t="s">
        <v>56</v>
      </c>
      <c r="K27" s="70" t="s">
        <v>26</v>
      </c>
      <c r="L27" s="65"/>
    </row>
    <row r="28" spans="1:16" ht="15.45" x14ac:dyDescent="0.4">
      <c r="A28" s="7"/>
      <c r="B28" s="121" t="s">
        <v>74</v>
      </c>
      <c r="C28" s="121"/>
      <c r="D28" s="67"/>
      <c r="E28" s="77">
        <v>0</v>
      </c>
      <c r="F28" s="88">
        <v>0</v>
      </c>
      <c r="G28" s="18"/>
      <c r="H28" s="121" t="s">
        <v>76</v>
      </c>
      <c r="I28" s="121"/>
      <c r="K28" s="52">
        <f>E28</f>
        <v>0</v>
      </c>
      <c r="L28" s="65"/>
    </row>
    <row r="29" spans="1:16" ht="15.45" x14ac:dyDescent="0.4">
      <c r="A29" s="7"/>
      <c r="B29" s="115" t="str">
        <f>B19</f>
        <v>UREA</v>
      </c>
      <c r="C29" s="115"/>
      <c r="D29" s="90">
        <f>IF(D19=0,0,D19-F23)</f>
        <v>0</v>
      </c>
      <c r="E29" s="76">
        <f>D29*K7</f>
        <v>0</v>
      </c>
      <c r="F29" s="2"/>
      <c r="G29" s="2"/>
      <c r="H29" s="69" t="str">
        <f>B29</f>
        <v>UREA</v>
      </c>
      <c r="I29" s="58">
        <f>IF(D29=0,0,D29/(I7*0.01))</f>
        <v>0</v>
      </c>
      <c r="J29" s="51">
        <f>G7</f>
        <v>0</v>
      </c>
      <c r="K29" s="51">
        <f>I29*J29</f>
        <v>0</v>
      </c>
      <c r="L29" s="65"/>
    </row>
    <row r="30" spans="1:16" ht="15.45" x14ac:dyDescent="0.4">
      <c r="A30" s="7"/>
      <c r="B30" s="115" t="s">
        <v>19</v>
      </c>
      <c r="C30" s="115"/>
      <c r="D30" s="90">
        <f>IF(D20=0,0,D20-F23)</f>
        <v>0</v>
      </c>
      <c r="E30" s="23">
        <f>D30*K8</f>
        <v>0</v>
      </c>
      <c r="F30" s="2"/>
      <c r="G30" s="2"/>
      <c r="H30" s="86" t="str">
        <f t="shared" ref="H30:H33" si="5">B30</f>
        <v>N from Am. Nitrate</v>
      </c>
      <c r="I30" s="6">
        <f>IF(D30=0,0,D30/(I8*0.01))</f>
        <v>0</v>
      </c>
      <c r="J30" s="51">
        <f>G8</f>
        <v>0</v>
      </c>
      <c r="K30" s="51">
        <f t="shared" ref="K30" si="6">I30*J30</f>
        <v>0</v>
      </c>
      <c r="L30" s="65"/>
    </row>
    <row r="31" spans="1:16" ht="18" x14ac:dyDescent="0.55000000000000004">
      <c r="A31" s="7"/>
      <c r="B31" s="69" t="s">
        <v>46</v>
      </c>
      <c r="C31" s="67"/>
      <c r="D31" s="62">
        <f>D22</f>
        <v>0</v>
      </c>
      <c r="E31" s="23">
        <f>D31*K10</f>
        <v>0</v>
      </c>
      <c r="F31" s="57"/>
      <c r="G31" s="2"/>
      <c r="H31" s="86" t="s">
        <v>46</v>
      </c>
      <c r="I31" s="58">
        <f>IF(D31=0,0,D31/(I10*0.01))</f>
        <v>0</v>
      </c>
      <c r="J31" s="59">
        <f>G10</f>
        <v>0</v>
      </c>
      <c r="K31" s="59">
        <f>I31*J31</f>
        <v>0</v>
      </c>
      <c r="L31" s="65" t="s">
        <v>67</v>
      </c>
    </row>
    <row r="32" spans="1:16" ht="18" x14ac:dyDescent="0.55000000000000004">
      <c r="A32" s="7"/>
      <c r="B32" s="69" t="s">
        <v>44</v>
      </c>
      <c r="C32" s="67"/>
      <c r="D32" s="5">
        <f>D23</f>
        <v>0</v>
      </c>
      <c r="E32" s="64">
        <f>IF(D32=0,0,K12*D32)</f>
        <v>0</v>
      </c>
      <c r="F32" s="57"/>
      <c r="G32" s="2"/>
      <c r="H32" s="86" t="s">
        <v>44</v>
      </c>
      <c r="I32" s="6">
        <f>I23</f>
        <v>0</v>
      </c>
      <c r="J32" s="51">
        <f>G12</f>
        <v>0</v>
      </c>
      <c r="K32" s="51">
        <f>I32*J32</f>
        <v>0</v>
      </c>
      <c r="L32" s="65"/>
    </row>
    <row r="33" spans="1:13" ht="15.45" x14ac:dyDescent="0.4">
      <c r="A33" s="7"/>
      <c r="B33" s="7" t="s">
        <v>38</v>
      </c>
      <c r="D33" s="96">
        <f>L14</f>
        <v>0</v>
      </c>
      <c r="E33" s="76">
        <f>K17</f>
        <v>0</v>
      </c>
      <c r="H33" s="86" t="str">
        <f t="shared" si="5"/>
        <v xml:space="preserve">Lime </v>
      </c>
      <c r="I33" s="6">
        <f>L14</f>
        <v>0</v>
      </c>
      <c r="J33" s="51">
        <f>G13</f>
        <v>0</v>
      </c>
      <c r="K33" s="51">
        <f>K17</f>
        <v>0</v>
      </c>
      <c r="L33" s="65"/>
    </row>
    <row r="34" spans="1:13" ht="15.45" x14ac:dyDescent="0.4">
      <c r="A34" s="7"/>
      <c r="B34" s="71" t="s">
        <v>47</v>
      </c>
      <c r="C34" s="67"/>
      <c r="D34" s="56">
        <f>SUM(C29:D33)</f>
        <v>0</v>
      </c>
      <c r="E34" s="61">
        <f>SUM(E29:E33)</f>
        <v>0</v>
      </c>
      <c r="F34" s="2"/>
      <c r="G34" s="2"/>
      <c r="H34" s="71" t="s">
        <v>47</v>
      </c>
      <c r="I34" s="78">
        <f>SUM(I29:I33)</f>
        <v>0</v>
      </c>
      <c r="J34" s="71" t="s">
        <v>49</v>
      </c>
      <c r="K34" s="61">
        <f>SUM(K29:K33)</f>
        <v>0</v>
      </c>
      <c r="L34" s="65"/>
    </row>
    <row r="35" spans="1:13" ht="15.45" x14ac:dyDescent="0.4">
      <c r="A35" s="7"/>
      <c r="B35" s="71" t="s">
        <v>50</v>
      </c>
      <c r="C35" s="17">
        <f>SUM(E29:E33)*I3</f>
        <v>0</v>
      </c>
      <c r="E35" s="63"/>
      <c r="G35" s="17"/>
      <c r="H35" s="69"/>
      <c r="I35" s="16"/>
      <c r="L35" s="65"/>
    </row>
    <row r="36" spans="1:13" ht="15.45" x14ac:dyDescent="0.4">
      <c r="A36" s="7"/>
      <c r="B36" s="1" t="s">
        <v>21</v>
      </c>
      <c r="C36" s="2"/>
      <c r="D36" s="67"/>
      <c r="E36" s="60">
        <f>SUM(E28:E33)</f>
        <v>0</v>
      </c>
      <c r="F36" s="67"/>
      <c r="G36" s="67"/>
      <c r="H36" s="71" t="s">
        <v>42</v>
      </c>
      <c r="I36" s="79">
        <f>SUM(I29:I33)</f>
        <v>0</v>
      </c>
      <c r="J36" s="1" t="s">
        <v>48</v>
      </c>
      <c r="K36" s="60">
        <f>SUM(K28:K33)</f>
        <v>0</v>
      </c>
      <c r="L36" s="65"/>
    </row>
    <row r="37" spans="1:13" ht="15.45" x14ac:dyDescent="0.4">
      <c r="A37" s="7"/>
      <c r="B37" s="7"/>
      <c r="C37" s="7"/>
      <c r="D37" s="7"/>
      <c r="E37" s="11" t="s">
        <v>27</v>
      </c>
      <c r="F37" s="11"/>
      <c r="G37" s="11"/>
      <c r="H37" s="11"/>
      <c r="I37" s="12"/>
      <c r="L37" s="65"/>
    </row>
    <row r="38" spans="1:13" ht="15.45" x14ac:dyDescent="0.4">
      <c r="A38" s="7"/>
      <c r="B38" s="11" t="s">
        <v>27</v>
      </c>
      <c r="C38" s="11"/>
      <c r="D38" s="11"/>
      <c r="E38" s="85">
        <f>I3</f>
        <v>0</v>
      </c>
      <c r="G38" s="12"/>
      <c r="L38" s="66"/>
    </row>
    <row r="39" spans="1:13" ht="17.600000000000001" x14ac:dyDescent="0.4">
      <c r="B39" s="1" t="s">
        <v>63</v>
      </c>
      <c r="C39" s="7"/>
      <c r="D39" s="7"/>
      <c r="E39" s="105">
        <f>E36*I3</f>
        <v>0</v>
      </c>
      <c r="G39" s="7"/>
      <c r="H39" s="11" t="s">
        <v>24</v>
      </c>
      <c r="I39" s="85">
        <f>I36*I3</f>
        <v>0</v>
      </c>
      <c r="J39" s="1" t="s">
        <v>28</v>
      </c>
      <c r="K39" s="105">
        <f>K36*I3</f>
        <v>0</v>
      </c>
      <c r="L39" s="66"/>
    </row>
    <row r="40" spans="1:13" x14ac:dyDescent="0.4">
      <c r="B40" s="113" t="s">
        <v>32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2"/>
    </row>
    <row r="41" spans="1:13" x14ac:dyDescent="0.4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</row>
    <row r="42" spans="1:13" ht="15.45" x14ac:dyDescent="0.4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3" x14ac:dyDescent="0.4">
      <c r="B43" s="48"/>
      <c r="C43" s="48"/>
      <c r="D43" s="48"/>
      <c r="E43" s="48"/>
      <c r="F43" s="48"/>
      <c r="G43" s="48"/>
      <c r="H43" s="48"/>
      <c r="I43" s="48"/>
      <c r="J43" s="29"/>
      <c r="K43" s="29"/>
      <c r="L43" s="30"/>
      <c r="M43" s="30"/>
    </row>
    <row r="44" spans="1:13" x14ac:dyDescent="0.4">
      <c r="B44" s="49"/>
      <c r="C44" s="49"/>
      <c r="D44" s="49"/>
      <c r="E44" s="49"/>
      <c r="F44" s="49"/>
      <c r="G44" s="49"/>
      <c r="H44" s="49"/>
      <c r="I44" s="49"/>
      <c r="J44" s="31"/>
      <c r="K44" s="31"/>
      <c r="L44" s="31"/>
      <c r="M44" s="31"/>
    </row>
    <row r="45" spans="1:13" ht="15.45" x14ac:dyDescent="0.4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3" ht="15.45" x14ac:dyDescent="0.4"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sheetProtection sheet="1" objects="1" scenarios="1"/>
  <mergeCells count="16">
    <mergeCell ref="B8:D8"/>
    <mergeCell ref="B1:L1"/>
    <mergeCell ref="C3:D3"/>
    <mergeCell ref="J3:K3"/>
    <mergeCell ref="B6:D6"/>
    <mergeCell ref="B7:D7"/>
    <mergeCell ref="B40:L40"/>
    <mergeCell ref="B9:D9"/>
    <mergeCell ref="B12:D12"/>
    <mergeCell ref="B13:D13"/>
    <mergeCell ref="B14:D14"/>
    <mergeCell ref="B28:C28"/>
    <mergeCell ref="H28:I28"/>
    <mergeCell ref="B29:C29"/>
    <mergeCell ref="B30:C30"/>
    <mergeCell ref="B21:C21"/>
  </mergeCells>
  <printOptions gridLines="1"/>
  <pageMargins left="0.7" right="0.7" top="0.75" bottom="0.75" header="0.3" footer="0.3"/>
  <pageSetup scale="72" orientation="landscape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Fertilizer By Nutrient Cost </vt:lpstr>
      <vt:lpstr>2. Fertilizer By Pounds Cost</vt:lpstr>
      <vt:lpstr>'1. Fertilizer By Nutrient Cost '!Print_Area</vt:lpstr>
      <vt:lpstr>'2. Fertilizer By Pounds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</dc:creator>
  <cp:lastModifiedBy>mcgra</cp:lastModifiedBy>
  <cp:lastPrinted>2022-11-18T21:28:12Z</cp:lastPrinted>
  <dcterms:created xsi:type="dcterms:W3CDTF">2022-06-27T21:40:12Z</dcterms:created>
  <dcterms:modified xsi:type="dcterms:W3CDTF">2022-12-07T21:42:03Z</dcterms:modified>
</cp:coreProperties>
</file>