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mcgra\Documents\1. Pete Bonds MIS 4-10-2022\1. Web Stocker D. 2. Calves Stockers Retained Ownerhsip 4-10-2022\D3. Stocker Closeout\"/>
    </mc:Choice>
  </mc:AlternateContent>
  <xr:revisionPtr revIDLastSave="0" documentId="13_ncr:1_{D8DEC657-BB3B-4913-8895-C5438D4F486A}" xr6:coauthVersionLast="47" xr6:coauthVersionMax="47" xr10:uidLastSave="{00000000-0000-0000-0000-000000000000}"/>
  <bookViews>
    <workbookView xWindow="-103" yWindow="-103" windowWidth="16663" windowHeight="8863" tabRatio="902" xr2:uid="{00000000-000D-0000-FFFF-FFFF00000000}"/>
  </bookViews>
  <sheets>
    <sheet name="1. Stocker Financial Data " sheetId="2" r:id="rId1"/>
    <sheet name="2. StockerCloseOut" sheetId="1" r:id="rId2"/>
    <sheet name="3. Lot Summary Report" sheetId="6" r:id="rId3"/>
    <sheet name="4. Definitions" sheetId="7" r:id="rId4"/>
  </sheets>
  <definedNames>
    <definedName name="_xlnm.Print_Area" localSheetId="0">'1. Stocker Financial Data '!$B$1:$C$53</definedName>
    <definedName name="_xlnm.Print_Area" localSheetId="1">'2. StockerCloseOut'!$B$1:$G$132</definedName>
    <definedName name="_xlnm.Print_Area" localSheetId="2">'3. Lot Summary Report'!$B$1:$E$56</definedName>
    <definedName name="_xlnm.Print_Area" localSheetId="3">'4. Definitions'!$B$1:$B$16</definedName>
  </definedNames>
  <calcPr calcId="181029" iterate="1"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 i="6" l="1"/>
  <c r="E3" i="1"/>
  <c r="C25" i="1"/>
  <c r="F55" i="1"/>
  <c r="F54" i="1"/>
  <c r="F53" i="1"/>
  <c r="F52" i="1"/>
  <c r="F51" i="1"/>
  <c r="F50" i="1"/>
  <c r="F49" i="1"/>
  <c r="F48" i="1"/>
  <c r="F47" i="1"/>
  <c r="F46" i="1"/>
  <c r="I35" i="6"/>
  <c r="C4" i="1"/>
  <c r="C4" i="6" s="1"/>
  <c r="D36" i="1"/>
  <c r="D35" i="1"/>
  <c r="D34" i="1"/>
  <c r="I65" i="1"/>
  <c r="C22" i="6"/>
  <c r="C12" i="6"/>
  <c r="C11" i="6"/>
  <c r="C10" i="6"/>
  <c r="C9" i="6"/>
  <c r="C13" i="6"/>
  <c r="C14" i="6"/>
  <c r="C8" i="6"/>
  <c r="C7" i="6"/>
  <c r="C5" i="6"/>
  <c r="C20" i="6"/>
  <c r="C19" i="6"/>
  <c r="H35" i="6"/>
  <c r="F36" i="6"/>
  <c r="F37" i="6"/>
  <c r="F39" i="6"/>
  <c r="C32" i="6"/>
  <c r="C33" i="6"/>
  <c r="I63" i="1"/>
  <c r="D20" i="1"/>
  <c r="C24" i="6" s="1"/>
  <c r="C37" i="6" l="1"/>
  <c r="C36" i="6"/>
  <c r="C39" i="6"/>
  <c r="C5" i="1" l="1"/>
  <c r="B55" i="1"/>
  <c r="B54" i="1"/>
  <c r="B53" i="1"/>
  <c r="B52" i="1"/>
  <c r="B51" i="1"/>
  <c r="B50" i="1"/>
  <c r="B49" i="1"/>
  <c r="B48" i="1"/>
  <c r="B47" i="1"/>
  <c r="B46" i="1"/>
  <c r="B45" i="1"/>
  <c r="B44" i="1"/>
  <c r="B43" i="1"/>
  <c r="B42" i="1"/>
  <c r="B41" i="1"/>
  <c r="B40" i="1"/>
  <c r="B39" i="1"/>
  <c r="C14" i="2"/>
  <c r="C15" i="1" l="1"/>
  <c r="H23" i="1" s="1"/>
  <c r="C6" i="6"/>
  <c r="C20" i="2"/>
  <c r="F41" i="6" s="1"/>
  <c r="C41" i="6" s="1"/>
  <c r="C17" i="1"/>
  <c r="C22" i="1"/>
  <c r="C21" i="6" s="1"/>
  <c r="F30" i="1"/>
  <c r="F33" i="1"/>
  <c r="F34" i="1"/>
  <c r="F35" i="1"/>
  <c r="F36" i="1"/>
  <c r="F39" i="1"/>
  <c r="F40" i="1"/>
  <c r="F41" i="1"/>
  <c r="G41" i="1" s="1"/>
  <c r="F42" i="1"/>
  <c r="G42" i="1" s="1"/>
  <c r="F43" i="1"/>
  <c r="F44" i="1"/>
  <c r="G51" i="1"/>
  <c r="G52" i="1"/>
  <c r="G54" i="1"/>
  <c r="G55" i="1"/>
  <c r="F59" i="1"/>
  <c r="D59" i="1" s="1"/>
  <c r="E14" i="2"/>
  <c r="C27" i="2"/>
  <c r="D30" i="1" l="1"/>
  <c r="E30" i="1"/>
  <c r="H34" i="1"/>
  <c r="D33" i="1"/>
  <c r="C39" i="2"/>
  <c r="F35" i="6" s="1"/>
  <c r="G37" i="6" s="1"/>
  <c r="F45" i="1"/>
  <c r="C18" i="6"/>
  <c r="E59" i="1"/>
  <c r="D22" i="1"/>
  <c r="E60" i="1"/>
  <c r="C23" i="6"/>
  <c r="D29" i="6"/>
  <c r="F60" i="1"/>
  <c r="D60" i="1" s="1"/>
  <c r="D46" i="1"/>
  <c r="E46" i="1" s="1"/>
  <c r="D18" i="1"/>
  <c r="C17" i="6" s="1"/>
  <c r="D45" i="1"/>
  <c r="D41" i="1"/>
  <c r="E41" i="1" s="1"/>
  <c r="D48" i="1"/>
  <c r="E48" i="1" s="1"/>
  <c r="G35" i="1"/>
  <c r="D40" i="1"/>
  <c r="E40" i="1" s="1"/>
  <c r="D55" i="1"/>
  <c r="E55" i="1" s="1"/>
  <c r="G36" i="1"/>
  <c r="D51" i="1"/>
  <c r="E51" i="1" s="1"/>
  <c r="D47" i="1"/>
  <c r="E47" i="1" s="1"/>
  <c r="D43" i="1"/>
  <c r="E43" i="1" s="1"/>
  <c r="D39" i="1"/>
  <c r="E39" i="1" s="1"/>
  <c r="F37" i="1"/>
  <c r="D44" i="1"/>
  <c r="E44" i="1" s="1"/>
  <c r="D42" i="1"/>
  <c r="E42" i="1" s="1"/>
  <c r="D49" i="1"/>
  <c r="E49" i="1" s="1"/>
  <c r="D53" i="1"/>
  <c r="E53" i="1" s="1"/>
  <c r="D50" i="1"/>
  <c r="E50" i="1" s="1"/>
  <c r="G44" i="1"/>
  <c r="I53" i="1"/>
  <c r="G34" i="1"/>
  <c r="D54" i="1"/>
  <c r="E54" i="1" s="1"/>
  <c r="G49" i="1"/>
  <c r="C29" i="6"/>
  <c r="H43" i="1"/>
  <c r="C80" i="1" s="1"/>
  <c r="L86" i="1"/>
  <c r="G53" i="1"/>
  <c r="D52" i="1"/>
  <c r="E52" i="1" s="1"/>
  <c r="C78" i="1" l="1"/>
  <c r="K94" i="1"/>
  <c r="J100" i="1" s="1"/>
  <c r="F88" i="1"/>
  <c r="G35" i="6"/>
  <c r="C35" i="6"/>
  <c r="E45" i="1"/>
  <c r="G36" i="6"/>
  <c r="G39" i="6"/>
  <c r="E20" i="2"/>
  <c r="C26" i="1"/>
  <c r="E27" i="1" s="1"/>
  <c r="J94" i="1"/>
  <c r="I56" i="1"/>
  <c r="F56" i="1"/>
  <c r="L85" i="1"/>
  <c r="E80" i="1" l="1"/>
  <c r="E85" i="1"/>
  <c r="D46" i="6" s="1"/>
  <c r="C27" i="1"/>
  <c r="E33" i="1"/>
  <c r="E36" i="1"/>
  <c r="E34" i="1"/>
  <c r="L87" i="1"/>
  <c r="E35" i="1"/>
  <c r="D37" i="1"/>
  <c r="F62" i="1"/>
  <c r="F57" i="1"/>
  <c r="D28" i="6" l="1"/>
  <c r="L81" i="1"/>
  <c r="F74" i="1" s="1"/>
  <c r="D62" i="1"/>
  <c r="E62" i="1"/>
  <c r="C25" i="6"/>
  <c r="D30" i="6"/>
  <c r="E37" i="1"/>
  <c r="C28" i="6" s="1"/>
  <c r="C88" i="1"/>
  <c r="E88" i="1"/>
  <c r="I55" i="1"/>
  <c r="I58" i="1" s="1"/>
  <c r="I62" i="1" l="1"/>
  <c r="C48" i="6"/>
  <c r="I64" i="1"/>
  <c r="G50" i="1"/>
  <c r="G43" i="1"/>
  <c r="I66" i="1" l="1"/>
  <c r="I67" i="1" s="1"/>
  <c r="C44" i="2" s="1"/>
  <c r="F38" i="6" s="1"/>
  <c r="H40" i="6" s="1"/>
  <c r="G38" i="6" l="1"/>
  <c r="G40" i="6" s="1"/>
  <c r="C38" i="6"/>
  <c r="C40" i="6" s="1"/>
  <c r="C42" i="6" s="1"/>
  <c r="C43" i="6" s="1"/>
  <c r="F43" i="6" s="1"/>
  <c r="F64" i="1"/>
  <c r="C45" i="2"/>
  <c r="C47" i="2" s="1"/>
  <c r="C49" i="2" s="1"/>
  <c r="C51" i="2" s="1"/>
  <c r="L88" i="1" l="1"/>
  <c r="L82" i="1" s="1"/>
  <c r="F75" i="1" s="1"/>
  <c r="C49" i="6" s="1"/>
  <c r="D64" i="1"/>
  <c r="E64" i="1"/>
  <c r="L100" i="1" s="1"/>
  <c r="F66" i="1"/>
  <c r="G64" i="1" s="1"/>
  <c r="D36" i="6"/>
  <c r="D35" i="6"/>
  <c r="D40" i="6"/>
  <c r="D37" i="6"/>
  <c r="D38" i="6"/>
  <c r="F40" i="6"/>
  <c r="D39" i="6"/>
  <c r="D41" i="6"/>
  <c r="G45" i="1" l="1"/>
  <c r="G48" i="1"/>
  <c r="C81" i="1"/>
  <c r="E81" i="1" s="1"/>
  <c r="D66" i="1"/>
  <c r="E66" i="1"/>
  <c r="G47" i="1"/>
  <c r="G39" i="1"/>
  <c r="G66" i="1"/>
  <c r="G56" i="1"/>
  <c r="G46" i="1"/>
  <c r="G60" i="1"/>
  <c r="G40" i="1"/>
  <c r="G33" i="1"/>
  <c r="F68" i="1"/>
  <c r="G57" i="1"/>
  <c r="G37" i="1"/>
  <c r="L83" i="1"/>
  <c r="F76" i="1" s="1"/>
  <c r="C50" i="6" s="1"/>
  <c r="G62" i="1"/>
  <c r="D42" i="6"/>
  <c r="F71" i="1" l="1"/>
  <c r="C53" i="6" s="1"/>
  <c r="E68" i="1"/>
  <c r="M100" i="1" s="1"/>
  <c r="D68" i="1"/>
  <c r="F70" i="1"/>
  <c r="C52" i="6" s="1"/>
  <c r="M94" i="1"/>
  <c r="C82" i="1"/>
  <c r="E82" i="1" s="1"/>
  <c r="C83" i="1" l="1"/>
  <c r="D45" i="6"/>
  <c r="L94" i="1"/>
  <c r="K100" i="1" s="1"/>
  <c r="J102" i="1" s="1"/>
  <c r="D80" i="1" l="1"/>
  <c r="D81" i="1"/>
  <c r="D78" i="1"/>
  <c r="D82" i="1"/>
</calcChain>
</file>

<file path=xl/sharedStrings.xml><?xml version="1.0" encoding="utf-8"?>
<sst xmlns="http://schemas.openxmlformats.org/spreadsheetml/2006/main" count="265" uniqueCount="201">
  <si>
    <t>$/Head</t>
  </si>
  <si>
    <t>$/Cwt.</t>
  </si>
  <si>
    <t>Lb./Head</t>
  </si>
  <si>
    <t>Gross &amp; $/Cwt.</t>
  </si>
  <si>
    <t>Total</t>
  </si>
  <si>
    <t>$/Hd. in</t>
  </si>
  <si>
    <t>Marketing Margin</t>
  </si>
  <si>
    <t>Net Margin</t>
  </si>
  <si>
    <t>Feeding Margin</t>
  </si>
  <si>
    <t xml:space="preserve">Total Purchase </t>
  </si>
  <si>
    <t>Total Gain Based on Head Outs</t>
  </si>
  <si>
    <t>Lot Number</t>
  </si>
  <si>
    <t>Purchase Costs - Commissions</t>
  </si>
  <si>
    <t>Freight</t>
  </si>
  <si>
    <t>Date Marketed</t>
  </si>
  <si>
    <t>Net Payweight In</t>
  </si>
  <si>
    <t>Net Margin Based on Number of Head Out</t>
  </si>
  <si>
    <t>Total Grazing and Feed Cost</t>
  </si>
  <si>
    <t>$/Lb. Gain</t>
  </si>
  <si>
    <t>Price Roll Back</t>
  </si>
  <si>
    <t>Total Cost of Gain  - per Head and lb. of Gain</t>
  </si>
  <si>
    <t>Total Production Cost</t>
  </si>
  <si>
    <r>
      <t xml:space="preserve">Head Marketed </t>
    </r>
    <r>
      <rPr>
        <sz val="10"/>
        <rFont val="Arial"/>
        <family val="2"/>
      </rPr>
      <t>(including culls)</t>
    </r>
  </si>
  <si>
    <t>Processing</t>
  </si>
  <si>
    <t>Head Days per Head</t>
  </si>
  <si>
    <t>Net Payweight In per Head</t>
  </si>
  <si>
    <t>Days/Head</t>
  </si>
  <si>
    <t>Prior Management</t>
  </si>
  <si>
    <t>Other Charges</t>
  </si>
  <si>
    <t>Sales Revenue</t>
  </si>
  <si>
    <t>Finance Cost : Cash Interest Cost</t>
  </si>
  <si>
    <t>Operating Cost</t>
  </si>
  <si>
    <t>Price Roll Back per Cwt.</t>
  </si>
  <si>
    <t>Per Cwt.</t>
  </si>
  <si>
    <t>Net Payweight Revenue - Head Out</t>
  </si>
  <si>
    <t>Per Head Cattle Cost - Head Out</t>
  </si>
  <si>
    <t>Total Non-Feed Cost Including Interest</t>
  </si>
  <si>
    <t>Total Cost Per Head - Total Unit Cost per Head</t>
  </si>
  <si>
    <t>Price Out</t>
  </si>
  <si>
    <t>Cost In</t>
  </si>
  <si>
    <t>Futures/Options (+/-)</t>
  </si>
  <si>
    <t>$/Head Out</t>
  </si>
  <si>
    <t xml:space="preserve">   Feed and Grazing Cost of Net Gain </t>
  </si>
  <si>
    <t>Head In</t>
  </si>
  <si>
    <t>Stocker</t>
  </si>
  <si>
    <t>Date Started</t>
  </si>
  <si>
    <t>Net Revenue</t>
  </si>
  <si>
    <t>Total Unit Cost (TUC)</t>
  </si>
  <si>
    <r>
      <t xml:space="preserve">Cattle Net Payweight Sales </t>
    </r>
    <r>
      <rPr>
        <sz val="10"/>
        <rFont val="Arial"/>
        <family val="2"/>
      </rPr>
      <t>(minus freight &amp; Mrk. Costs)</t>
    </r>
  </si>
  <si>
    <t>Direct Costs</t>
  </si>
  <si>
    <t xml:space="preserve">Financial Cost of Gain </t>
  </si>
  <si>
    <t xml:space="preserve">  Head Out</t>
  </si>
  <si>
    <t>Management Description</t>
  </si>
  <si>
    <t xml:space="preserve"> Payweight  Out</t>
  </si>
  <si>
    <t>Net Gain Lbs.</t>
  </si>
  <si>
    <t>Net Gain / Hd. Out</t>
  </si>
  <si>
    <t>Net Average Daily Gain - Lbs./Day</t>
  </si>
  <si>
    <t>Sub-Total Grazing Cost</t>
  </si>
  <si>
    <t>Total Direct Production Cost</t>
  </si>
  <si>
    <t>Payweight Cost of Cattle In</t>
  </si>
  <si>
    <t>Other</t>
  </si>
  <si>
    <t>Capital Required</t>
  </si>
  <si>
    <t>% of TUC</t>
  </si>
  <si>
    <t xml:space="preserve">       % of Total Cost</t>
  </si>
  <si>
    <t>*Value of Gain = ((Total Revenue-Total Cattle Cost)/Net Gain)</t>
  </si>
  <si>
    <t>Death &amp; Culling Loss Head and Percent</t>
  </si>
  <si>
    <t>Number of Cattle  - Head In</t>
  </si>
  <si>
    <t>Other Cattle Charges</t>
  </si>
  <si>
    <t>Total Costs</t>
  </si>
  <si>
    <t>Number of Head In</t>
  </si>
  <si>
    <t xml:space="preserve">    Head In</t>
  </si>
  <si>
    <t>Per Hd. Out</t>
  </si>
  <si>
    <t>Annualize Capital</t>
  </si>
  <si>
    <t xml:space="preserve">*Annualized operating capital required is calculated by adding cost of cattle in plus </t>
  </si>
  <si>
    <t>_________________________________________________________________________________________________</t>
  </si>
  <si>
    <t xml:space="preserve">  1/2 of non-cattle cost, (not including interest), times days grazed/365 or capital required adjusted of time grazed.</t>
  </si>
  <si>
    <t>Revenue</t>
  </si>
  <si>
    <t>Feeder Cost</t>
  </si>
  <si>
    <t>Cost of Gain</t>
  </si>
  <si>
    <t xml:space="preserve">Revenue, Stocker Cost, Cost of Gain and Margin - Head Out </t>
  </si>
  <si>
    <t>Production Costs and Margin</t>
  </si>
  <si>
    <t>Cost of Stocker</t>
  </si>
  <si>
    <t>Cost of Gain Including G&amp;A</t>
  </si>
  <si>
    <t>Finance Cost</t>
  </si>
  <si>
    <t>Margin Analysis</t>
  </si>
  <si>
    <t>Net Margin or Income</t>
  </si>
  <si>
    <t>Total Annualized Operating Capital*</t>
  </si>
  <si>
    <t xml:space="preserve">Other Income </t>
  </si>
  <si>
    <r>
      <t xml:space="preserve">Freight </t>
    </r>
    <r>
      <rPr>
        <b/>
        <sz val="12"/>
        <rFont val="Arial"/>
        <family val="2"/>
      </rPr>
      <t xml:space="preserve">In  - </t>
    </r>
    <r>
      <rPr>
        <b/>
        <sz val="10"/>
        <rFont val="Arial"/>
        <family val="2"/>
      </rPr>
      <t>Use Calculator if Unknown)</t>
    </r>
  </si>
  <si>
    <t>Subtotal Cattle Net Payweight Costs</t>
  </si>
  <si>
    <t>Days between starting and ending.</t>
  </si>
  <si>
    <t>Indirect Costs</t>
  </si>
  <si>
    <t>Total Indirect Costs</t>
  </si>
  <si>
    <t xml:space="preserve">                  Units</t>
  </si>
  <si>
    <t>Stocker Lot Closeout Performance Report</t>
  </si>
  <si>
    <t>Description of Lot and Performance</t>
  </si>
  <si>
    <t>Report Date:</t>
  </si>
  <si>
    <t>In Date</t>
  </si>
  <si>
    <t>Origin of Cattle</t>
  </si>
  <si>
    <t>Source Location</t>
  </si>
  <si>
    <t xml:space="preserve">Sex </t>
  </si>
  <si>
    <t>Breed(s)</t>
  </si>
  <si>
    <t>Sale Market</t>
  </si>
  <si>
    <t>Sale Buyer</t>
  </si>
  <si>
    <t>Production Performance</t>
  </si>
  <si>
    <r>
      <t xml:space="preserve">Prices and weights are always </t>
    </r>
    <r>
      <rPr>
        <b/>
        <sz val="10"/>
        <color theme="1"/>
        <rFont val="Arial"/>
        <family val="2"/>
      </rPr>
      <t>net payweight</t>
    </r>
    <r>
      <rPr>
        <sz val="10"/>
        <color theme="1"/>
        <rFont val="Arial"/>
        <family val="2"/>
      </rPr>
      <t>.</t>
    </r>
  </si>
  <si>
    <t>Financial Performance</t>
  </si>
  <si>
    <t>Processing Cost</t>
  </si>
  <si>
    <t>Treatment Cost</t>
  </si>
  <si>
    <t>Finance Costs</t>
  </si>
  <si>
    <t>Total Cost</t>
  </si>
  <si>
    <t xml:space="preserve">Cost of Gain (COG) </t>
  </si>
  <si>
    <t xml:space="preserve">Value of Gain (VOG) </t>
  </si>
  <si>
    <t xml:space="preserve">Feeding Margin </t>
  </si>
  <si>
    <t>Net Income or Margin</t>
  </si>
  <si>
    <t>Return of Investment (ROI)</t>
  </si>
  <si>
    <t>Return on Equity (ROE)</t>
  </si>
  <si>
    <t>Notes</t>
  </si>
  <si>
    <t>Purchase Weight - Lb./Hd.</t>
  </si>
  <si>
    <t>Sales Weight - Lb./Hd.</t>
  </si>
  <si>
    <t>Average Daily Gain - Lb./Day</t>
  </si>
  <si>
    <t>Annualized Return on  Equity - ROE</t>
  </si>
  <si>
    <t xml:space="preserve">Annualized Return on Assets - ROI </t>
  </si>
  <si>
    <t>Total Income</t>
  </si>
  <si>
    <t>Net Income</t>
  </si>
  <si>
    <t>Chronic Head In</t>
  </si>
  <si>
    <t>Number of Treatments - Hd.</t>
  </si>
  <si>
    <t>Total treatments for all lot cattle during the days on feed.</t>
  </si>
  <si>
    <t xml:space="preserve">Treatment </t>
  </si>
  <si>
    <t>Indirect Cost</t>
  </si>
  <si>
    <t>Stocker Closeout Profitability Calculations</t>
  </si>
  <si>
    <t>Culling Loss-Hd.</t>
  </si>
  <si>
    <t>Death Loss and Culling Loss - Head</t>
  </si>
  <si>
    <t>Calculated Direct Cost of Grazing of Gain</t>
  </si>
  <si>
    <t>Interest Rate</t>
  </si>
  <si>
    <t>Percent Equity in Investment</t>
  </si>
  <si>
    <t>Grazing, Feed, Other and Indirect Costs</t>
  </si>
  <si>
    <t>Cattle Cost</t>
  </si>
  <si>
    <t>After Freight Shrink</t>
  </si>
  <si>
    <t>Total Payweight Cost of Cattle In</t>
  </si>
  <si>
    <t xml:space="preserve">Indirect Costs </t>
  </si>
  <si>
    <t xml:space="preserve">Equity </t>
  </si>
  <si>
    <t>Payweight Out/Hd.</t>
  </si>
  <si>
    <t>Total Sales Based on Hd. Outs</t>
  </si>
  <si>
    <t>Grazing,Feed &amp; other Direct Costs</t>
  </si>
  <si>
    <t>Total Direct Costs</t>
  </si>
  <si>
    <t>Sub-Total Indirect and Finance Costs</t>
  </si>
  <si>
    <t>Total Non-Cattle Cost</t>
  </si>
  <si>
    <t>Weight Out</t>
  </si>
  <si>
    <t>Head Out</t>
  </si>
  <si>
    <t xml:space="preserve">         $/Cwt.</t>
  </si>
  <si>
    <t>Value of Gain - $/Lb.*</t>
  </si>
  <si>
    <t xml:space="preserve">Sales barn, video or ranch </t>
  </si>
  <si>
    <t>Date Purchased</t>
  </si>
  <si>
    <t xml:space="preserve">Number of Head Receiving Treatment </t>
  </si>
  <si>
    <t>Production System</t>
  </si>
  <si>
    <t>Total Non Cattle Cost</t>
  </si>
  <si>
    <t>Cattle Initial Cost</t>
  </si>
  <si>
    <t>Purchase Cost - In</t>
  </si>
  <si>
    <t>Sales Value - Out</t>
  </si>
  <si>
    <t>Percent Angus - %</t>
  </si>
  <si>
    <t>Prices and weights are always net payweight.</t>
  </si>
  <si>
    <t>Death &amp; Cull Loss %</t>
  </si>
  <si>
    <t>Net Head Out</t>
  </si>
  <si>
    <t xml:space="preserve">    Totals</t>
  </si>
  <si>
    <t>% of Total Cost</t>
  </si>
  <si>
    <t>Interest Rate - %</t>
  </si>
  <si>
    <t xml:space="preserve">Percent Borrowed -% </t>
  </si>
  <si>
    <t>$/Cwt. Out</t>
  </si>
  <si>
    <t>Net Income Per Head Out</t>
  </si>
  <si>
    <t>On Total Investment</t>
  </si>
  <si>
    <t>Margin above total costs</t>
  </si>
  <si>
    <t xml:space="preserve"> Cost Check</t>
  </si>
  <si>
    <t>Raised Hay</t>
  </si>
  <si>
    <t>Purchased Feed and Mineral Cost</t>
  </si>
  <si>
    <t xml:space="preserve">Total Investment </t>
  </si>
  <si>
    <t>From accounting data.</t>
  </si>
  <si>
    <t>Calculated Interest Cost see sheet 2</t>
  </si>
  <si>
    <t xml:space="preserve">Interest with time adjustment </t>
  </si>
  <si>
    <t>This is after initial processing.</t>
  </si>
  <si>
    <t xml:space="preserve">        $/Cwt.</t>
  </si>
  <si>
    <t>Calculated Cash Interest Cost</t>
  </si>
  <si>
    <t xml:space="preserve">Stocker Cattle Closeout Data </t>
  </si>
  <si>
    <t>___________________________________________________________</t>
  </si>
  <si>
    <t>Calculated days before cattle death or cull losses.</t>
  </si>
  <si>
    <t>Total Days</t>
  </si>
  <si>
    <t>Total Days Grazed and Fed</t>
  </si>
  <si>
    <r>
      <t>Value of Gain (VOG)</t>
    </r>
    <r>
      <rPr>
        <sz val="12"/>
        <color theme="1"/>
        <rFont val="Times New Roman"/>
        <family val="1"/>
      </rPr>
      <t xml:space="preserve"> = ((Total Revenue of Cattle Out -Total Cattle In Cost)/Net Gain) When measuring projection or closeouts profitability the value of gain (VOG) versus (COG) of gain is a good measure to review. Value of gain must be greater than COG for the finishing activity to be profitable.   </t>
    </r>
  </si>
  <si>
    <r>
      <rPr>
        <b/>
        <sz val="12"/>
        <color theme="1"/>
        <rFont val="Times New Roman"/>
        <family val="1"/>
      </rPr>
      <t>Marketing Margin</t>
    </r>
    <r>
      <rPr>
        <sz val="12"/>
        <color theme="1"/>
        <rFont val="Times New Roman"/>
        <family val="1"/>
      </rPr>
      <t xml:space="preserve"> is the net payweight sales for the weaned calf or purchase payweight of the stocker/feeder based on sales and inventory adjustments times buy/sell margin or the rollback or roll-up (positive or negative margins between cost of buying and selling price).  For a negative marketing margin, the cost of gain has to be less than its market price (sales price) to have a positive net income. </t>
    </r>
  </si>
  <si>
    <t xml:space="preserve">      Stocker Cattle Benchmark Report Definitions</t>
  </si>
  <si>
    <r>
      <rPr>
        <b/>
        <sz val="12"/>
        <color theme="1"/>
        <rFont val="Times New Roman"/>
        <family val="1"/>
      </rPr>
      <t>Retaining ownership is a margin business.</t>
    </r>
    <r>
      <rPr>
        <sz val="12"/>
        <color theme="1"/>
        <rFont val="Times New Roman"/>
        <family val="1"/>
      </rPr>
      <t xml:space="preserve"> An area of information not communally observed in the closeout performance evaluation is where the margins are earned. These values stress the importance of marketing when retaining cattle ownership. These margins are defined as follows:</t>
    </r>
  </si>
  <si>
    <r>
      <t xml:space="preserve">Annualized Net Return on Equity (ROE) </t>
    </r>
    <r>
      <rPr>
        <sz val="12"/>
        <rFont val="Times New Roman"/>
        <family val="1"/>
      </rPr>
      <t xml:space="preserve">uses the same financial statement values as ROI calculations except the </t>
    </r>
    <r>
      <rPr>
        <b/>
        <sz val="12"/>
        <rFont val="Times New Roman"/>
        <family val="1"/>
      </rPr>
      <t>devisor is annualized equity invested</t>
    </r>
    <r>
      <rPr>
        <sz val="12"/>
        <rFont val="Times New Roman"/>
        <family val="1"/>
      </rPr>
      <t xml:space="preserve">. The portions of equity relative to total investment is called leverage.  If ROE is greater than interest cost, using debt is profitable. The opposite is true if ROE is less than the cost of capital. </t>
    </r>
  </si>
  <si>
    <r>
      <rPr>
        <b/>
        <sz val="12"/>
        <color theme="1"/>
        <rFont val="Times New Roman"/>
        <family val="1"/>
      </rPr>
      <t xml:space="preserve">Feeding Margin </t>
    </r>
    <r>
      <rPr>
        <sz val="12"/>
        <color theme="1"/>
        <rFont val="Times New Roman"/>
        <family val="1"/>
      </rPr>
      <t xml:space="preserve">is the sales price minus the cost of gain times the net payweight gain.  It is a measure of how much the value of gain exceeds the cost of gain.  Under normal buy-sell prices, there is a negative marketing margin.  The feeding margin must offset this negative marketing margin for the enterprise to generate a positive net income.  To generate a profit, the marketing margin plus the grazing margin must be positive. Feeding Margin is the net sales sales price minus the total cost of gain times the net payweight gain.  </t>
    </r>
  </si>
  <si>
    <r>
      <rPr>
        <b/>
        <sz val="12"/>
        <color theme="1"/>
        <rFont val="Times New Roman"/>
        <family val="1"/>
      </rPr>
      <t>Net Margin or Net Income</t>
    </r>
    <r>
      <rPr>
        <sz val="12"/>
        <color theme="1"/>
        <rFont val="Times New Roman"/>
        <family val="1"/>
      </rPr>
      <t xml:space="preserve"> is the difference between the value of the net sales and the original calf or stocker value and added cost for production including direct, indirect cost and financing cost.  If these costs are included this is total cost or total unit cost (TUC) per head and per cwt. of cattle marketed. The net margin or net income is made up of two components, marketing margin and feeding margin. The sum of marketing margin and feeding margin is net income or profit per head.</t>
    </r>
  </si>
  <si>
    <r>
      <rPr>
        <b/>
        <sz val="12"/>
        <rFont val="Times New Roman"/>
        <family val="1"/>
      </rPr>
      <t>Annualized Return on Investment (ROI)</t>
    </r>
    <r>
      <rPr>
        <sz val="12"/>
        <rFont val="Times New Roman"/>
        <family val="1"/>
      </rPr>
      <t xml:space="preserve"> is the net income plus cash interest paid divided by annualized capital investment requirement to support the cattle grazing activity. The reason interest is added back is interest paid represents a return the debt capital. ROI is a return to capital invested irrespective of capital ownership. Capital is adjusted for the time cattle are grazed. Investment required is estimated by taking one half of the investment is non-cattle costs plus the total payweight cost of the stocker cattle times days on feed divided by 365 days. A low ROI is due to high cattle cost relative to sales value, high grazing costs of gain, poor production performance or a combination of these factors</t>
    </r>
  </si>
  <si>
    <t xml:space="preserve">Total Grazing, Feeding and Other Direct Costs </t>
  </si>
  <si>
    <t>Percent Equity</t>
  </si>
  <si>
    <t>Amount Borrowed</t>
  </si>
  <si>
    <t>Report Date</t>
  </si>
  <si>
    <t>Version 4-10-2022</t>
  </si>
  <si>
    <t>Head Days per Head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</si>
</sst>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_)"/>
    <numFmt numFmtId="165" formatCode="[$$-409]#,##0"/>
    <numFmt numFmtId="166" formatCode="[$$-409]#,##0.00"/>
    <numFmt numFmtId="167" formatCode="_(* #,##0_);_(* \(#,##0\);_(* &quot;-&quot;??_);_(@_)"/>
    <numFmt numFmtId="168" formatCode="[$$-409]#,##0.00_);[Red]\([$$-409]#,##0.00\)"/>
    <numFmt numFmtId="169" formatCode="&quot;$&quot;#,##0.00"/>
    <numFmt numFmtId="170" formatCode="0_);\(0\)"/>
    <numFmt numFmtId="171" formatCode="&quot;$&quot;#,##0"/>
    <numFmt numFmtId="172" formatCode="0.000"/>
    <numFmt numFmtId="173" formatCode="[$$-409]#,##0.00_);\([$$-409]#,##0.00\)"/>
    <numFmt numFmtId="174" formatCode="[$$-409]#,##0_);[Red]\([$$-409]#,##0\)"/>
    <numFmt numFmtId="175" formatCode="0.0%"/>
    <numFmt numFmtId="176" formatCode="[$-409]d\-mmm\-yy;@"/>
    <numFmt numFmtId="177" formatCode="_(&quot;$&quot;* #,##0_);_(&quot;$&quot;* \(#,##0\);_(&quot;$&quot;* &quot;-&quot;??_);_(@_)"/>
    <numFmt numFmtId="178" formatCode="[$$-409]#,##0.000"/>
    <numFmt numFmtId="179" formatCode="0.0"/>
  </numFmts>
  <fonts count="29">
    <font>
      <sz val="12"/>
      <name val="Arial"/>
    </font>
    <font>
      <sz val="12"/>
      <name val="Arial"/>
      <family val="2"/>
    </font>
    <font>
      <b/>
      <sz val="14"/>
      <name val="Arial"/>
      <family val="2"/>
    </font>
    <font>
      <sz val="12"/>
      <color indexed="12"/>
      <name val="Arial"/>
      <family val="2"/>
    </font>
    <font>
      <sz val="12"/>
      <color indexed="12"/>
      <name val="Courier"/>
      <family val="3"/>
    </font>
    <font>
      <sz val="12"/>
      <name val="Arial"/>
      <family val="2"/>
    </font>
    <font>
      <sz val="12"/>
      <color indexed="39"/>
      <name val="Arial"/>
      <family val="2"/>
    </font>
    <font>
      <b/>
      <sz val="12"/>
      <name val="Arial"/>
      <family val="2"/>
    </font>
    <font>
      <b/>
      <sz val="10"/>
      <name val="Arial"/>
      <family val="2"/>
    </font>
    <font>
      <sz val="10"/>
      <name val="Arial"/>
      <family val="2"/>
    </font>
    <font>
      <sz val="12"/>
      <color indexed="39"/>
      <name val="Arial"/>
      <family val="2"/>
    </font>
    <font>
      <sz val="8"/>
      <name val="Arial"/>
      <family val="2"/>
    </font>
    <font>
      <b/>
      <sz val="12"/>
      <color indexed="39"/>
      <name val="Arial"/>
      <family val="2"/>
    </font>
    <font>
      <sz val="10"/>
      <name val="Arial"/>
      <family val="2"/>
    </font>
    <font>
      <b/>
      <sz val="11"/>
      <name val="Arial"/>
      <family val="2"/>
    </font>
    <font>
      <sz val="11"/>
      <name val="Arial"/>
      <family val="2"/>
    </font>
    <font>
      <sz val="12"/>
      <color indexed="10"/>
      <name val="Arial"/>
      <family val="2"/>
    </font>
    <font>
      <sz val="14"/>
      <name val="Arial"/>
      <family val="2"/>
    </font>
    <font>
      <sz val="12"/>
      <color rgb="FF0099FF"/>
      <name val="Arial"/>
      <family val="2"/>
    </font>
    <font>
      <sz val="12"/>
      <color rgb="FF3333FF"/>
      <name val="Arial"/>
      <family val="2"/>
    </font>
    <font>
      <b/>
      <sz val="12"/>
      <color theme="1"/>
      <name val="Arial"/>
      <family val="2"/>
    </font>
    <font>
      <sz val="10"/>
      <color theme="1"/>
      <name val="Arial"/>
      <family val="2"/>
    </font>
    <font>
      <b/>
      <sz val="10"/>
      <color theme="1"/>
      <name val="Arial"/>
      <family val="2"/>
    </font>
    <font>
      <sz val="11"/>
      <color rgb="FF3333FF"/>
      <name val="Arial"/>
      <family val="2"/>
    </font>
    <font>
      <sz val="12"/>
      <name val="Times New Roman"/>
      <family val="1"/>
    </font>
    <font>
      <b/>
      <sz val="12"/>
      <name val="Times New Roman"/>
      <family val="1"/>
    </font>
    <font>
      <b/>
      <sz val="12"/>
      <color theme="1"/>
      <name val="Times New Roman"/>
      <family val="1"/>
    </font>
    <font>
      <sz val="12"/>
      <color theme="1"/>
      <name val="Times New Roman"/>
      <family val="1"/>
    </font>
    <font>
      <sz val="11"/>
      <color theme="1"/>
      <name val="Times New Roman"/>
      <family val="1"/>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xf numFmtId="9" fontId="1" fillId="0" borderId="0" applyFont="0" applyFill="0" applyBorder="0" applyAlignment="0" applyProtection="0"/>
  </cellStyleXfs>
  <cellXfs count="222">
    <xf numFmtId="0" fontId="0" fillId="0" borderId="0" xfId="0"/>
    <xf numFmtId="0" fontId="1" fillId="0" borderId="0" xfId="0" applyFont="1" applyAlignment="1">
      <alignment horizontal="center"/>
    </xf>
    <xf numFmtId="0" fontId="1" fillId="0" borderId="0" xfId="0" applyFont="1"/>
    <xf numFmtId="0" fontId="4" fillId="0" borderId="0" xfId="0" applyFont="1" applyProtection="1">
      <protection locked="0"/>
    </xf>
    <xf numFmtId="0" fontId="5" fillId="0" borderId="0" xfId="0" applyFont="1"/>
    <xf numFmtId="166" fontId="5" fillId="0" borderId="0" xfId="0" applyNumberFormat="1" applyFont="1" applyProtection="1"/>
    <xf numFmtId="7" fontId="5" fillId="0" borderId="0" xfId="0" applyNumberFormat="1" applyFont="1" applyProtection="1"/>
    <xf numFmtId="3" fontId="0" fillId="0" borderId="0" xfId="0" applyNumberFormat="1"/>
    <xf numFmtId="167" fontId="1" fillId="0" borderId="0" xfId="0" applyNumberFormat="1" applyFont="1"/>
    <xf numFmtId="7" fontId="7" fillId="0" borderId="0" xfId="0" applyNumberFormat="1" applyFont="1"/>
    <xf numFmtId="0" fontId="7" fillId="0" borderId="0" xfId="0" applyFont="1"/>
    <xf numFmtId="0" fontId="7" fillId="0" borderId="0" xfId="0" applyFont="1" applyAlignment="1">
      <alignment horizontal="center"/>
    </xf>
    <xf numFmtId="5" fontId="7" fillId="0" borderId="0" xfId="0" applyNumberFormat="1" applyFont="1" applyProtection="1"/>
    <xf numFmtId="164" fontId="5" fillId="0" borderId="0" xfId="0" applyNumberFormat="1" applyFont="1"/>
    <xf numFmtId="0" fontId="5" fillId="0" borderId="0" xfId="0" applyFont="1" applyAlignment="1">
      <alignment horizontal="center"/>
    </xf>
    <xf numFmtId="164" fontId="5" fillId="0" borderId="0" xfId="0" applyNumberFormat="1" applyFont="1" applyProtection="1"/>
    <xf numFmtId="7" fontId="7" fillId="0" borderId="0" xfId="0" applyNumberFormat="1" applyFont="1" applyProtection="1"/>
    <xf numFmtId="5" fontId="5" fillId="0" borderId="0" xfId="0" applyNumberFormat="1" applyFont="1" applyProtection="1"/>
    <xf numFmtId="172" fontId="0" fillId="0" borderId="0" xfId="0" applyNumberFormat="1"/>
    <xf numFmtId="44" fontId="0" fillId="0" borderId="0" xfId="2" applyFont="1" applyProtection="1"/>
    <xf numFmtId="0" fontId="5" fillId="0" borderId="0" xfId="0" applyFont="1" applyProtection="1"/>
    <xf numFmtId="0" fontId="1" fillId="0" borderId="0" xfId="0" applyFont="1" applyAlignment="1" applyProtection="1">
      <alignment horizontal="center" vertical="center"/>
      <protection locked="0"/>
    </xf>
    <xf numFmtId="170" fontId="5" fillId="0" borderId="0" xfId="0" applyNumberFormat="1" applyFont="1" applyProtection="1">
      <protection locked="0"/>
    </xf>
    <xf numFmtId="0" fontId="8" fillId="0" borderId="0" xfId="0" applyFont="1"/>
    <xf numFmtId="173" fontId="5" fillId="0" borderId="0" xfId="0" applyNumberFormat="1" applyFont="1" applyProtection="1"/>
    <xf numFmtId="5" fontId="0" fillId="0" borderId="0" xfId="0" applyNumberFormat="1" applyProtection="1"/>
    <xf numFmtId="7" fontId="0" fillId="0" borderId="0" xfId="0" applyNumberFormat="1"/>
    <xf numFmtId="165" fontId="5" fillId="0" borderId="0" xfId="0" applyNumberFormat="1" applyFont="1"/>
    <xf numFmtId="168" fontId="0" fillId="0" borderId="0" xfId="0" applyNumberFormat="1"/>
    <xf numFmtId="44" fontId="0" fillId="0" borderId="0" xfId="0" applyNumberFormat="1"/>
    <xf numFmtId="166" fontId="0" fillId="0" borderId="0" xfId="0" applyNumberFormat="1"/>
    <xf numFmtId="169" fontId="10" fillId="0" borderId="0" xfId="0" applyNumberFormat="1" applyFont="1" applyProtection="1">
      <protection locked="0"/>
    </xf>
    <xf numFmtId="0" fontId="10" fillId="0" borderId="0" xfId="0" applyFont="1" applyProtection="1">
      <protection locked="0"/>
    </xf>
    <xf numFmtId="174" fontId="5" fillId="0" borderId="0" xfId="1" applyNumberFormat="1" applyFont="1" applyBorder="1" applyProtection="1"/>
    <xf numFmtId="174" fontId="5" fillId="0" borderId="0" xfId="0" applyNumberFormat="1" applyFont="1" applyBorder="1" applyProtection="1"/>
    <xf numFmtId="9" fontId="5" fillId="0" borderId="0" xfId="4" applyFont="1" applyBorder="1" applyProtection="1"/>
    <xf numFmtId="165" fontId="5" fillId="0" borderId="0" xfId="1" applyNumberFormat="1" applyFont="1" applyBorder="1" applyProtection="1"/>
    <xf numFmtId="0" fontId="0" fillId="0" borderId="0" xfId="0" applyFill="1"/>
    <xf numFmtId="0" fontId="4" fillId="0" borderId="0" xfId="0" applyFont="1" applyFill="1" applyProtection="1">
      <protection locked="0"/>
    </xf>
    <xf numFmtId="0" fontId="5" fillId="0" borderId="0" xfId="0" applyFont="1" applyFill="1"/>
    <xf numFmtId="7" fontId="5" fillId="0" borderId="0" xfId="0" applyNumberFormat="1" applyFont="1" applyAlignment="1">
      <alignment horizontal="center"/>
    </xf>
    <xf numFmtId="167" fontId="0" fillId="0" borderId="0" xfId="0" applyNumberFormat="1"/>
    <xf numFmtId="0" fontId="7" fillId="0" borderId="0" xfId="0" applyFont="1" applyAlignment="1">
      <alignment horizontal="left"/>
    </xf>
    <xf numFmtId="8" fontId="0" fillId="0" borderId="0" xfId="0" applyNumberFormat="1"/>
    <xf numFmtId="8" fontId="7" fillId="0" borderId="0" xfId="0" applyNumberFormat="1" applyFont="1"/>
    <xf numFmtId="15" fontId="5" fillId="0" borderId="0" xfId="0" applyNumberFormat="1" applyFont="1" applyFill="1" applyBorder="1" applyProtection="1"/>
    <xf numFmtId="167" fontId="5" fillId="0" borderId="0" xfId="1" applyNumberFormat="1" applyFont="1" applyFill="1" applyBorder="1" applyProtection="1"/>
    <xf numFmtId="5" fontId="5" fillId="0" borderId="0" xfId="0" applyNumberFormat="1" applyFont="1" applyBorder="1" applyProtection="1"/>
    <xf numFmtId="0" fontId="1" fillId="0" borderId="0" xfId="0" applyFont="1" applyFill="1" applyBorder="1"/>
    <xf numFmtId="0" fontId="0" fillId="0" borderId="0" xfId="0" applyAlignment="1">
      <alignment horizontal="center"/>
    </xf>
    <xf numFmtId="0" fontId="1" fillId="0" borderId="0" xfId="3" applyFont="1"/>
    <xf numFmtId="0" fontId="2" fillId="0" borderId="0" xfId="0" applyFont="1" applyAlignment="1">
      <alignment horizontal="center"/>
    </xf>
    <xf numFmtId="171" fontId="5" fillId="0" borderId="0" xfId="0" applyNumberFormat="1" applyFont="1" applyBorder="1" applyProtection="1"/>
    <xf numFmtId="169" fontId="5" fillId="0" borderId="0" xfId="0" quotePrefix="1" applyNumberFormat="1" applyFont="1" applyAlignment="1">
      <alignment horizontal="right"/>
    </xf>
    <xf numFmtId="7" fontId="5" fillId="0" borderId="0" xfId="0" applyNumberFormat="1" applyFont="1" applyAlignment="1" applyProtection="1">
      <alignment horizontal="right"/>
      <protection locked="0"/>
    </xf>
    <xf numFmtId="166" fontId="7" fillId="0" borderId="0" xfId="0" applyNumberFormat="1" applyFont="1" applyProtection="1"/>
    <xf numFmtId="9" fontId="7" fillId="0" borderId="0" xfId="4" applyFont="1" applyProtection="1"/>
    <xf numFmtId="168" fontId="6" fillId="0" borderId="0" xfId="1" applyNumberFormat="1" applyFont="1" applyBorder="1" applyAlignment="1" applyProtection="1">
      <alignment horizontal="right"/>
      <protection locked="0"/>
    </xf>
    <xf numFmtId="5" fontId="7" fillId="0" borderId="0" xfId="0" applyNumberFormat="1" applyFont="1" applyBorder="1" applyProtection="1"/>
    <xf numFmtId="7" fontId="1" fillId="0" borderId="0" xfId="0" applyNumberFormat="1" applyFont="1"/>
    <xf numFmtId="9" fontId="7" fillId="0" borderId="0" xfId="4" applyFont="1"/>
    <xf numFmtId="171" fontId="12" fillId="0" borderId="0" xfId="0" applyNumberFormat="1" applyFont="1" applyProtection="1">
      <protection locked="0"/>
    </xf>
    <xf numFmtId="171" fontId="6" fillId="0" borderId="0" xfId="1" applyNumberFormat="1" applyFont="1" applyBorder="1" applyAlignment="1" applyProtection="1">
      <alignment horizontal="right"/>
      <protection locked="0"/>
    </xf>
    <xf numFmtId="171" fontId="0" fillId="0" borderId="0" xfId="0" applyNumberFormat="1"/>
    <xf numFmtId="0" fontId="5" fillId="0" borderId="0" xfId="0" applyFont="1" applyAlignment="1" applyProtection="1">
      <alignment horizontal="center" vertical="center"/>
      <protection locked="0"/>
    </xf>
    <xf numFmtId="168" fontId="7" fillId="0" borderId="0" xfId="0" applyNumberFormat="1" applyFont="1" applyProtection="1"/>
    <xf numFmtId="168" fontId="5" fillId="0" borderId="0" xfId="0" applyNumberFormat="1" applyFont="1" applyProtection="1"/>
    <xf numFmtId="0" fontId="14" fillId="0" borderId="0" xfId="0" applyFont="1"/>
    <xf numFmtId="0" fontId="0" fillId="0" borderId="0" xfId="3" applyFont="1"/>
    <xf numFmtId="7" fontId="7" fillId="2" borderId="0" xfId="0" applyNumberFormat="1" applyFont="1" applyFill="1"/>
    <xf numFmtId="0" fontId="7" fillId="0" borderId="0" xfId="0" applyFont="1" applyProtection="1">
      <protection locked="0"/>
    </xf>
    <xf numFmtId="0" fontId="7" fillId="2" borderId="0" xfId="0" applyFont="1" applyFill="1"/>
    <xf numFmtId="0" fontId="7" fillId="2" borderId="0" xfId="0" applyFont="1" applyFill="1" applyProtection="1">
      <protection locked="0"/>
    </xf>
    <xf numFmtId="0" fontId="7" fillId="2" borderId="0" xfId="0" applyFont="1" applyFill="1" applyAlignment="1">
      <alignment horizontal="left"/>
    </xf>
    <xf numFmtId="5" fontId="7" fillId="2" borderId="0" xfId="0" applyNumberFormat="1" applyFont="1" applyFill="1" applyProtection="1"/>
    <xf numFmtId="8" fontId="7" fillId="2" borderId="0" xfId="0" applyNumberFormat="1" applyFont="1" applyFill="1"/>
    <xf numFmtId="0" fontId="5" fillId="0" borderId="0" xfId="3" applyFont="1" applyFill="1" applyProtection="1"/>
    <xf numFmtId="168" fontId="7" fillId="0" borderId="0" xfId="0" applyNumberFormat="1" applyFont="1" applyAlignment="1">
      <alignment horizontal="center"/>
    </xf>
    <xf numFmtId="168" fontId="7" fillId="0" borderId="0" xfId="1" applyNumberFormat="1" applyFont="1" applyBorder="1" applyAlignment="1">
      <alignment horizontal="center"/>
    </xf>
    <xf numFmtId="8" fontId="5" fillId="0" borderId="0" xfId="0" applyNumberFormat="1" applyFont="1"/>
    <xf numFmtId="0" fontId="8" fillId="2" borderId="0" xfId="0" applyFont="1" applyFill="1"/>
    <xf numFmtId="5" fontId="7" fillId="2" borderId="0" xfId="0" applyNumberFormat="1" applyFont="1" applyFill="1" applyAlignment="1">
      <alignment horizontal="right"/>
    </xf>
    <xf numFmtId="178" fontId="0" fillId="0" borderId="0" xfId="0" applyNumberFormat="1"/>
    <xf numFmtId="168" fontId="7" fillId="2" borderId="0" xfId="0" applyNumberFormat="1" applyFont="1" applyFill="1" applyProtection="1"/>
    <xf numFmtId="10" fontId="7" fillId="2" borderId="0" xfId="4" applyNumberFormat="1" applyFont="1" applyFill="1" applyProtection="1"/>
    <xf numFmtId="167" fontId="6" fillId="0" borderId="1" xfId="1" applyNumberFormat="1" applyFont="1" applyBorder="1" applyProtection="1">
      <protection locked="0"/>
    </xf>
    <xf numFmtId="167" fontId="3" fillId="0" borderId="1" xfId="1" applyNumberFormat="1" applyFont="1" applyFill="1" applyBorder="1" applyProtection="1">
      <protection locked="0"/>
    </xf>
    <xf numFmtId="164" fontId="3" fillId="0" borderId="1" xfId="0" applyNumberFormat="1" applyFont="1" applyFill="1" applyBorder="1" applyProtection="1">
      <protection locked="0"/>
    </xf>
    <xf numFmtId="14" fontId="10" fillId="0" borderId="1" xfId="0" applyNumberFormat="1" applyFont="1" applyFill="1" applyBorder="1" applyAlignment="1" applyProtection="1">
      <alignment horizontal="left"/>
      <protection locked="0"/>
    </xf>
    <xf numFmtId="3" fontId="6" fillId="0" borderId="1" xfId="0" applyNumberFormat="1" applyFont="1" applyFill="1" applyBorder="1" applyProtection="1">
      <protection locked="0"/>
    </xf>
    <xf numFmtId="2" fontId="7" fillId="0" borderId="0" xfId="0" applyNumberFormat="1" applyFont="1"/>
    <xf numFmtId="0" fontId="1" fillId="2" borderId="0" xfId="0" applyFont="1" applyFill="1" applyAlignment="1" applyProtection="1">
      <alignment horizontal="center" vertical="center"/>
      <protection locked="0"/>
    </xf>
    <xf numFmtId="170" fontId="5" fillId="2" borderId="0" xfId="0" applyNumberFormat="1" applyFont="1" applyFill="1" applyProtection="1">
      <protection locked="0"/>
    </xf>
    <xf numFmtId="7" fontId="5" fillId="2" borderId="0" xfId="0" applyNumberFormat="1" applyFont="1" applyFill="1" applyAlignment="1" applyProtection="1">
      <alignment horizontal="right"/>
      <protection locked="0"/>
    </xf>
    <xf numFmtId="172" fontId="5" fillId="0" borderId="0" xfId="0" applyNumberFormat="1" applyFont="1"/>
    <xf numFmtId="7" fontId="7" fillId="0" borderId="0" xfId="2" applyNumberFormat="1" applyFont="1"/>
    <xf numFmtId="9" fontId="5" fillId="2" borderId="0" xfId="4" applyFont="1" applyFill="1"/>
    <xf numFmtId="175" fontId="5" fillId="0" borderId="0" xfId="4" applyNumberFormat="1" applyFont="1"/>
    <xf numFmtId="0" fontId="15" fillId="0" borderId="0" xfId="0" applyFont="1"/>
    <xf numFmtId="164" fontId="0" fillId="0" borderId="0" xfId="0" applyNumberFormat="1" applyAlignment="1">
      <alignment horizontal="right"/>
    </xf>
    <xf numFmtId="10" fontId="5" fillId="0" borderId="2" xfId="4" applyNumberFormat="1" applyFont="1" applyFill="1" applyBorder="1" applyProtection="1"/>
    <xf numFmtId="176" fontId="10" fillId="0" borderId="3" xfId="0" applyNumberFormat="1" applyFont="1" applyBorder="1" applyAlignment="1" applyProtection="1">
      <alignment horizontal="left"/>
      <protection locked="0"/>
    </xf>
    <xf numFmtId="169" fontId="0" fillId="0" borderId="0" xfId="0" applyNumberFormat="1"/>
    <xf numFmtId="169" fontId="7" fillId="0" borderId="0" xfId="0" applyNumberFormat="1" applyFont="1"/>
    <xf numFmtId="176" fontId="5" fillId="0" borderId="4" xfId="0" applyNumberFormat="1" applyFont="1" applyBorder="1" applyAlignment="1" applyProtection="1">
      <alignment horizontal="left"/>
    </xf>
    <xf numFmtId="0" fontId="16" fillId="0" borderId="0" xfId="0" applyFont="1"/>
    <xf numFmtId="164" fontId="5" fillId="0" borderId="2" xfId="0" applyNumberFormat="1" applyFont="1" applyFill="1" applyBorder="1" applyProtection="1"/>
    <xf numFmtId="10" fontId="0" fillId="0" borderId="0" xfId="0" applyNumberFormat="1"/>
    <xf numFmtId="168" fontId="5" fillId="0" borderId="0" xfId="0" applyNumberFormat="1" applyFont="1"/>
    <xf numFmtId="9" fontId="0" fillId="0" borderId="0" xfId="4" applyFont="1"/>
    <xf numFmtId="171" fontId="5" fillId="0" borderId="0" xfId="0" applyNumberFormat="1" applyFont="1"/>
    <xf numFmtId="5" fontId="0" fillId="0" borderId="0" xfId="0" applyNumberFormat="1"/>
    <xf numFmtId="5" fontId="7" fillId="0" borderId="0" xfId="0" applyNumberFormat="1" applyFont="1"/>
    <xf numFmtId="5" fontId="7" fillId="0" borderId="0" xfId="0" quotePrefix="1" applyNumberFormat="1" applyFont="1"/>
    <xf numFmtId="0" fontId="7" fillId="3" borderId="0" xfId="0" applyFont="1" applyFill="1"/>
    <xf numFmtId="0" fontId="7" fillId="3" borderId="0" xfId="0" applyFont="1" applyFill="1" applyAlignment="1" applyProtection="1">
      <alignment horizontal="center" vertical="center"/>
      <protection locked="0"/>
    </xf>
    <xf numFmtId="8" fontId="5" fillId="3" borderId="0" xfId="0" applyNumberFormat="1" applyFont="1" applyFill="1"/>
    <xf numFmtId="175" fontId="5" fillId="3" borderId="0" xfId="4" applyNumberFormat="1" applyFont="1" applyFill="1"/>
    <xf numFmtId="0" fontId="7" fillId="3" borderId="0" xfId="0" applyFont="1" applyFill="1" applyProtection="1">
      <protection locked="0"/>
    </xf>
    <xf numFmtId="0" fontId="0" fillId="3" borderId="0" xfId="0" applyFill="1"/>
    <xf numFmtId="5" fontId="7" fillId="3" borderId="0" xfId="0" applyNumberFormat="1" applyFont="1" applyFill="1" applyBorder="1" applyProtection="1"/>
    <xf numFmtId="0" fontId="7" fillId="3" borderId="0" xfId="0" applyFont="1" applyFill="1" applyAlignment="1">
      <alignment horizontal="center"/>
    </xf>
    <xf numFmtId="7" fontId="7" fillId="3" borderId="0" xfId="0" applyNumberFormat="1" applyFont="1" applyFill="1" applyProtection="1"/>
    <xf numFmtId="165" fontId="7" fillId="3" borderId="0" xfId="1" applyNumberFormat="1" applyFont="1" applyFill="1" applyBorder="1" applyProtection="1"/>
    <xf numFmtId="166" fontId="7" fillId="3" borderId="0" xfId="0" applyNumberFormat="1" applyFont="1" applyFill="1" applyProtection="1"/>
    <xf numFmtId="8" fontId="7" fillId="3" borderId="0" xfId="0" applyNumberFormat="1" applyFont="1" applyFill="1"/>
    <xf numFmtId="5" fontId="7" fillId="3" borderId="0" xfId="0" applyNumberFormat="1" applyFont="1" applyFill="1" applyProtection="1"/>
    <xf numFmtId="9" fontId="7" fillId="3" borderId="0" xfId="4" applyFont="1" applyFill="1"/>
    <xf numFmtId="0" fontId="18" fillId="0" borderId="0" xfId="0" applyFont="1"/>
    <xf numFmtId="0" fontId="19" fillId="0" borderId="1" xfId="0" applyFont="1" applyBorder="1" applyProtection="1">
      <protection locked="0"/>
    </xf>
    <xf numFmtId="1" fontId="19" fillId="0" borderId="1" xfId="1" applyNumberFormat="1" applyFont="1" applyBorder="1" applyAlignment="1" applyProtection="1">
      <alignment horizontal="left"/>
      <protection locked="0"/>
    </xf>
    <xf numFmtId="0" fontId="9" fillId="0" borderId="0" xfId="0" applyFont="1" applyAlignment="1">
      <alignment horizontal="center"/>
    </xf>
    <xf numFmtId="0" fontId="0" fillId="0" borderId="0" xfId="0" applyFill="1" applyBorder="1"/>
    <xf numFmtId="164" fontId="5" fillId="0" borderId="0" xfId="0" applyNumberFormat="1" applyFont="1" applyFill="1" applyProtection="1"/>
    <xf numFmtId="169" fontId="5" fillId="0" borderId="0" xfId="0" applyNumberFormat="1" applyFont="1" applyProtection="1">
      <protection locked="0"/>
    </xf>
    <xf numFmtId="169" fontId="7" fillId="0" borderId="0" xfId="0" applyNumberFormat="1" applyFont="1" applyProtection="1"/>
    <xf numFmtId="167" fontId="7" fillId="0" borderId="0" xfId="0" applyNumberFormat="1" applyFont="1" applyAlignment="1">
      <alignment horizontal="center"/>
    </xf>
    <xf numFmtId="176" fontId="2" fillId="0" borderId="0" xfId="0" applyNumberFormat="1" applyFont="1" applyAlignment="1">
      <alignment horizontal="center"/>
    </xf>
    <xf numFmtId="0" fontId="1" fillId="0" borderId="0" xfId="0" applyFont="1" applyProtection="1">
      <protection locked="0"/>
    </xf>
    <xf numFmtId="0" fontId="20" fillId="0" borderId="0" xfId="0" applyFont="1"/>
    <xf numFmtId="0" fontId="19" fillId="0" borderId="0" xfId="0" applyFont="1"/>
    <xf numFmtId="0" fontId="19" fillId="0" borderId="0" xfId="0" applyFont="1" applyProtection="1">
      <protection locked="0"/>
    </xf>
    <xf numFmtId="0" fontId="21" fillId="0" borderId="0" xfId="0" applyFont="1"/>
    <xf numFmtId="0" fontId="20" fillId="0" borderId="0" xfId="0" applyFont="1" applyAlignment="1">
      <alignment horizontal="center"/>
    </xf>
    <xf numFmtId="169" fontId="19" fillId="0" borderId="0" xfId="0" applyNumberFormat="1" applyFont="1" applyProtection="1">
      <protection locked="0"/>
    </xf>
    <xf numFmtId="0" fontId="19" fillId="0" borderId="0" xfId="0" applyFont="1" applyProtection="1">
      <protection locked="0"/>
    </xf>
    <xf numFmtId="0" fontId="0" fillId="0" borderId="0" xfId="0"/>
    <xf numFmtId="0" fontId="7" fillId="0" borderId="0" xfId="0" applyFont="1" applyFill="1" applyBorder="1"/>
    <xf numFmtId="0" fontId="19" fillId="0" borderId="0" xfId="0" applyFont="1" applyProtection="1">
      <protection locked="0"/>
    </xf>
    <xf numFmtId="0" fontId="0" fillId="0" borderId="0" xfId="0"/>
    <xf numFmtId="0" fontId="2" fillId="0" borderId="0" xfId="0" applyFont="1" applyAlignment="1">
      <alignment horizontal="center"/>
    </xf>
    <xf numFmtId="0" fontId="19" fillId="0" borderId="0" xfId="0" applyFont="1" applyProtection="1">
      <protection locked="0"/>
    </xf>
    <xf numFmtId="0" fontId="0" fillId="0" borderId="0" xfId="0"/>
    <xf numFmtId="14" fontId="7" fillId="0" borderId="0" xfId="0" applyNumberFormat="1" applyFont="1"/>
    <xf numFmtId="0" fontId="6" fillId="0" borderId="0" xfId="0" applyFont="1" applyFill="1" applyBorder="1" applyAlignment="1" applyProtection="1">
      <alignment horizontal="left"/>
      <protection locked="0"/>
    </xf>
    <xf numFmtId="0" fontId="0" fillId="0" borderId="0" xfId="0" applyBorder="1" applyAlignment="1" applyProtection="1">
      <alignment horizontal="left"/>
      <protection locked="0"/>
    </xf>
    <xf numFmtId="167" fontId="3" fillId="0" borderId="7" xfId="1" applyNumberFormat="1" applyFont="1" applyFill="1" applyBorder="1" applyProtection="1">
      <protection locked="0"/>
    </xf>
    <xf numFmtId="0" fontId="1" fillId="0" borderId="0" xfId="3" applyFont="1" applyProtection="1">
      <protection locked="0"/>
    </xf>
    <xf numFmtId="175" fontId="10" fillId="0" borderId="0" xfId="4" applyNumberFormat="1" applyFont="1" applyProtection="1">
      <protection locked="0"/>
    </xf>
    <xf numFmtId="0" fontId="0" fillId="0" borderId="0" xfId="0" applyAlignment="1">
      <alignment horizontal="center"/>
    </xf>
    <xf numFmtId="0" fontId="0" fillId="0" borderId="0" xfId="0"/>
    <xf numFmtId="0" fontId="2" fillId="0" borderId="0" xfId="0" applyFont="1" applyAlignment="1">
      <alignment horizontal="center"/>
    </xf>
    <xf numFmtId="0" fontId="0" fillId="0" borderId="0" xfId="0"/>
    <xf numFmtId="0" fontId="9" fillId="0" borderId="0" xfId="0" applyFont="1"/>
    <xf numFmtId="0" fontId="1" fillId="0" borderId="0" xfId="0" applyFont="1" applyProtection="1"/>
    <xf numFmtId="179" fontId="1" fillId="0" borderId="0" xfId="0" applyNumberFormat="1" applyFont="1" applyProtection="1"/>
    <xf numFmtId="1" fontId="1" fillId="0" borderId="0" xfId="0" applyNumberFormat="1" applyFont="1" applyProtection="1"/>
    <xf numFmtId="2" fontId="1" fillId="0" borderId="0" xfId="0" applyNumberFormat="1" applyFont="1" applyProtection="1"/>
    <xf numFmtId="9" fontId="1" fillId="0" borderId="0" xfId="4" applyFont="1"/>
    <xf numFmtId="0" fontId="7" fillId="0" borderId="0" xfId="3" applyFont="1" applyProtection="1">
      <protection locked="0"/>
    </xf>
    <xf numFmtId="169" fontId="1" fillId="0" borderId="0" xfId="0" applyNumberFormat="1" applyFont="1" applyProtection="1"/>
    <xf numFmtId="167" fontId="0" fillId="0" borderId="0" xfId="1" applyNumberFormat="1" applyFont="1"/>
    <xf numFmtId="8" fontId="1" fillId="0" borderId="0" xfId="0" applyNumberFormat="1" applyFont="1" applyProtection="1"/>
    <xf numFmtId="1" fontId="19" fillId="0" borderId="3" xfId="1" applyNumberFormat="1" applyFont="1" applyBorder="1" applyAlignment="1" applyProtection="1">
      <alignment horizontal="left"/>
      <protection locked="0"/>
    </xf>
    <xf numFmtId="8" fontId="19" fillId="0" borderId="0" xfId="0" applyNumberFormat="1" applyFont="1" applyProtection="1"/>
    <xf numFmtId="0" fontId="0" fillId="0" borderId="0" xfId="0"/>
    <xf numFmtId="0" fontId="20" fillId="0" borderId="0" xfId="0" applyFont="1" applyAlignment="1">
      <alignment horizontal="center"/>
    </xf>
    <xf numFmtId="0" fontId="7" fillId="0" borderId="0" xfId="0" applyFont="1" applyAlignment="1" applyProtection="1">
      <alignment horizontal="center" vertical="center"/>
      <protection locked="0"/>
    </xf>
    <xf numFmtId="170" fontId="7" fillId="0" borderId="0" xfId="0" applyNumberFormat="1" applyFont="1" applyProtection="1">
      <protection locked="0"/>
    </xf>
    <xf numFmtId="171" fontId="7" fillId="0" borderId="0" xfId="0" applyNumberFormat="1" applyFont="1" applyBorder="1" applyProtection="1"/>
    <xf numFmtId="175" fontId="7" fillId="0" borderId="0" xfId="4" applyNumberFormat="1" applyFont="1"/>
    <xf numFmtId="14" fontId="1" fillId="0" borderId="0" xfId="0" applyNumberFormat="1" applyFont="1" applyProtection="1"/>
    <xf numFmtId="0" fontId="1" fillId="0" borderId="0" xfId="0" applyFont="1" applyBorder="1" applyProtection="1"/>
    <xf numFmtId="175" fontId="0" fillId="0" borderId="0" xfId="4" applyNumberFormat="1" applyFont="1"/>
    <xf numFmtId="8" fontId="7" fillId="0" borderId="0" xfId="0" applyNumberFormat="1" applyFont="1" applyProtection="1"/>
    <xf numFmtId="175" fontId="7" fillId="0" borderId="0" xfId="0" applyNumberFormat="1" applyFont="1"/>
    <xf numFmtId="169" fontId="7" fillId="0" borderId="0" xfId="0" applyNumberFormat="1" applyFont="1" applyProtection="1">
      <protection locked="0"/>
    </xf>
    <xf numFmtId="171" fontId="7" fillId="0" borderId="0" xfId="0" applyNumberFormat="1" applyFont="1"/>
    <xf numFmtId="175" fontId="1" fillId="0" borderId="0" xfId="4" applyNumberFormat="1" applyFont="1"/>
    <xf numFmtId="0" fontId="19" fillId="0" borderId="0" xfId="0" applyFont="1" applyProtection="1">
      <protection locked="0"/>
    </xf>
    <xf numFmtId="176" fontId="10" fillId="0" borderId="7" xfId="0" applyNumberFormat="1" applyFont="1" applyBorder="1" applyAlignment="1" applyProtection="1">
      <alignment horizontal="left"/>
      <protection locked="0"/>
    </xf>
    <xf numFmtId="169" fontId="0" fillId="0" borderId="0" xfId="2" applyNumberFormat="1" applyFont="1" applyProtection="1"/>
    <xf numFmtId="169" fontId="1" fillId="0" borderId="0" xfId="0" applyNumberFormat="1" applyFont="1"/>
    <xf numFmtId="1" fontId="7" fillId="0" borderId="0" xfId="0" applyNumberFormat="1" applyFont="1" applyAlignment="1">
      <alignment horizontal="center"/>
    </xf>
    <xf numFmtId="0" fontId="19" fillId="0" borderId="0" xfId="0" applyFont="1" applyProtection="1">
      <protection locked="0"/>
    </xf>
    <xf numFmtId="1" fontId="1" fillId="0" borderId="0" xfId="1" applyNumberFormat="1" applyFont="1" applyFill="1" applyBorder="1" applyProtection="1"/>
    <xf numFmtId="7" fontId="5" fillId="3" borderId="0" xfId="0" applyNumberFormat="1" applyFont="1" applyFill="1" applyAlignment="1" applyProtection="1">
      <alignment horizontal="right"/>
      <protection locked="0"/>
    </xf>
    <xf numFmtId="0" fontId="1" fillId="3" borderId="0" xfId="0" applyFont="1" applyFill="1"/>
    <xf numFmtId="177" fontId="7" fillId="3" borderId="0" xfId="0" applyNumberFormat="1" applyFont="1" applyFill="1"/>
    <xf numFmtId="0" fontId="5" fillId="3" borderId="0" xfId="0" applyFont="1" applyFill="1"/>
    <xf numFmtId="0" fontId="26" fillId="0" borderId="0" xfId="0" applyFont="1" applyAlignment="1">
      <alignment horizontal="center"/>
    </xf>
    <xf numFmtId="0" fontId="26" fillId="0" borderId="0" xfId="0" applyFont="1" applyAlignment="1">
      <alignment vertical="center" wrapText="1"/>
    </xf>
    <xf numFmtId="0" fontId="27" fillId="0" borderId="0" xfId="0" applyFont="1" applyAlignment="1">
      <alignment wrapText="1"/>
    </xf>
    <xf numFmtId="0" fontId="28" fillId="0" borderId="0" xfId="0" applyFont="1"/>
    <xf numFmtId="0" fontId="24" fillId="0" borderId="0" xfId="0" applyFont="1" applyAlignment="1">
      <alignment wrapText="1"/>
    </xf>
    <xf numFmtId="0" fontId="25" fillId="0" borderId="0" xfId="0" applyFont="1" applyAlignment="1">
      <alignment vertical="center" wrapText="1"/>
    </xf>
    <xf numFmtId="176" fontId="1" fillId="0" borderId="0" xfId="0" applyNumberFormat="1" applyFont="1" applyBorder="1" applyProtection="1"/>
    <xf numFmtId="176" fontId="1" fillId="0" borderId="0" xfId="0" applyNumberFormat="1" applyFont="1" applyBorder="1"/>
    <xf numFmtId="0" fontId="2" fillId="0" borderId="0" xfId="0" applyFont="1" applyAlignment="1">
      <alignment horizontal="center"/>
    </xf>
    <xf numFmtId="0" fontId="17" fillId="0" borderId="0" xfId="0" applyFont="1" applyAlignment="1">
      <alignment horizontal="center"/>
    </xf>
    <xf numFmtId="0" fontId="23" fillId="0" borderId="8" xfId="0"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0" xfId="0" applyAlignment="1">
      <alignment horizontal="center"/>
    </xf>
    <xf numFmtId="0" fontId="6" fillId="0" borderId="5" xfId="0" applyFont="1" applyFill="1" applyBorder="1" applyAlignment="1" applyProtection="1">
      <alignment horizontal="left"/>
      <protection locked="0"/>
    </xf>
    <xf numFmtId="0" fontId="0" fillId="0" borderId="4" xfId="0" applyBorder="1" applyAlignment="1" applyProtection="1">
      <alignment horizontal="left"/>
      <protection locked="0"/>
    </xf>
    <xf numFmtId="0" fontId="0" fillId="0" borderId="6" xfId="0" applyBorder="1" applyAlignment="1" applyProtection="1">
      <protection locked="0"/>
    </xf>
    <xf numFmtId="0" fontId="19" fillId="0" borderId="0" xfId="0" applyFont="1" applyProtection="1">
      <protection locked="0"/>
    </xf>
    <xf numFmtId="0" fontId="0" fillId="0" borderId="0" xfId="0" applyProtection="1">
      <protection locked="0"/>
    </xf>
    <xf numFmtId="0" fontId="23" fillId="0" borderId="8" xfId="0" applyFont="1" applyBorder="1" applyProtection="1">
      <protection locked="0"/>
    </xf>
    <xf numFmtId="0" fontId="23" fillId="0" borderId="9" xfId="0" applyFont="1" applyBorder="1" applyProtection="1">
      <protection locked="0"/>
    </xf>
    <xf numFmtId="0" fontId="20" fillId="0" borderId="0" xfId="0" applyFont="1" applyAlignment="1">
      <alignment horizontal="center"/>
    </xf>
    <xf numFmtId="0" fontId="1" fillId="0" borderId="0" xfId="0" applyFont="1" applyProtection="1"/>
  </cellXfs>
  <cellStyles count="5">
    <cellStyle name="Comma" xfId="1" builtinId="3"/>
    <cellStyle name="Currency" xfId="2" builtinId="4"/>
    <cellStyle name="Normal" xfId="0" builtinId="0"/>
    <cellStyle name="Normal_Sheet1" xfId="3" xr:uid="{00000000-0005-0000-0000-000004000000}"/>
    <cellStyle name="Percent" xfId="4" builtinId="5"/>
  </cellStyles>
  <dxfs count="0"/>
  <tableStyles count="0" defaultTableStyle="TableStyleMedium9" defaultPivotStyle="PivotStyleLight16"/>
  <colors>
    <mruColors>
      <color rgb="FFCCFFCC"/>
      <color rgb="FF3333FF"/>
      <color rgb="FF20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Revenue, Stocker Cost, Cost of Gain and Net Margin - $/Hd. Out</a:t>
            </a:r>
          </a:p>
        </c:rich>
      </c:tx>
      <c:layout>
        <c:manualLayout>
          <c:xMode val="edge"/>
          <c:yMode val="edge"/>
          <c:x val="0.224"/>
          <c:y val="3.3132390709225863E-2"/>
        </c:manualLayout>
      </c:layout>
      <c:overlay val="0"/>
      <c:spPr>
        <a:noFill/>
        <a:ln w="25400">
          <a:noFill/>
        </a:ln>
      </c:spPr>
    </c:title>
    <c:autoTitleDeleted val="0"/>
    <c:plotArea>
      <c:layout>
        <c:manualLayout>
          <c:layoutTarget val="inner"/>
          <c:xMode val="edge"/>
          <c:yMode val="edge"/>
          <c:x val="0.13028571428571428"/>
          <c:y val="0.20783132530120482"/>
          <c:w val="0.85371428571428576"/>
          <c:h val="0.5993975903614458"/>
        </c:manualLayout>
      </c:layout>
      <c:barChart>
        <c:barDir val="col"/>
        <c:grouping val="clustered"/>
        <c:varyColors val="0"/>
        <c:ser>
          <c:idx val="0"/>
          <c:order val="0"/>
          <c:tx>
            <c:strRef>
              <c:f>'2. StockerCloseOut'!$I$94</c:f>
              <c:strCache>
                <c:ptCount val="1"/>
                <c:pt idx="0">
                  <c:v>$/Head</c:v>
                </c:pt>
              </c:strCache>
            </c:strRef>
          </c:tx>
          <c:spPr>
            <a:solidFill>
              <a:srgbClr val="00FF00"/>
            </a:solidFill>
            <a:ln w="12700">
              <a:solidFill>
                <a:srgbClr val="000000"/>
              </a:solidFill>
              <a:prstDash val="solid"/>
            </a:ln>
          </c:spPr>
          <c:invertIfNegative val="0"/>
          <c:cat>
            <c:strRef>
              <c:f>'2. StockerCloseOut'!$J$93:$M$93</c:f>
              <c:strCache>
                <c:ptCount val="4"/>
                <c:pt idx="0">
                  <c:v>Revenue</c:v>
                </c:pt>
                <c:pt idx="1">
                  <c:v>Feeder Cost</c:v>
                </c:pt>
                <c:pt idx="2">
                  <c:v>Cost of Gain</c:v>
                </c:pt>
                <c:pt idx="3">
                  <c:v>Net Margin</c:v>
                </c:pt>
              </c:strCache>
            </c:strRef>
          </c:cat>
          <c:val>
            <c:numRef>
              <c:f>'2. StockerCloseOut'!$J$94:$M$94</c:f>
              <c:numCache>
                <c:formatCode>"$"#,##0_);\("$"#,##0\)</c:formatCode>
                <c:ptCount val="4"/>
                <c:pt idx="0">
                  <c:v>0</c:v>
                </c:pt>
                <c:pt idx="1">
                  <c:v>0</c:v>
                </c:pt>
                <c:pt idx="2">
                  <c:v>0</c:v>
                </c:pt>
                <c:pt idx="3">
                  <c:v>0</c:v>
                </c:pt>
              </c:numCache>
            </c:numRef>
          </c:val>
          <c:extLst>
            <c:ext xmlns:c16="http://schemas.microsoft.com/office/drawing/2014/chart" uri="{C3380CC4-5D6E-409C-BE32-E72D297353CC}">
              <c16:uniqueId val="{00000000-4E08-4302-8CA0-1BA38A1D09B5}"/>
            </c:ext>
          </c:extLst>
        </c:ser>
        <c:dLbls>
          <c:showLegendKey val="0"/>
          <c:showVal val="0"/>
          <c:showCatName val="0"/>
          <c:showSerName val="0"/>
          <c:showPercent val="0"/>
          <c:showBubbleSize val="0"/>
        </c:dLbls>
        <c:gapWidth val="150"/>
        <c:axId val="249389664"/>
        <c:axId val="248969320"/>
      </c:barChart>
      <c:catAx>
        <c:axId val="249389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25" b="0" i="0" u="none" strike="noStrike" baseline="0">
                <a:solidFill>
                  <a:srgbClr val="000000"/>
                </a:solidFill>
                <a:latin typeface="Arial"/>
                <a:ea typeface="Arial"/>
                <a:cs typeface="Arial"/>
              </a:defRPr>
            </a:pPr>
            <a:endParaRPr lang="en-US"/>
          </a:p>
        </c:txPr>
        <c:crossAx val="248969320"/>
        <c:crosses val="autoZero"/>
        <c:auto val="1"/>
        <c:lblAlgn val="ctr"/>
        <c:lblOffset val="100"/>
        <c:tickMarkSkip val="1"/>
        <c:noMultiLvlLbl val="0"/>
      </c:catAx>
      <c:valAx>
        <c:axId val="248969320"/>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$/Head</a:t>
                </a:r>
              </a:p>
            </c:rich>
          </c:tx>
          <c:layout>
            <c:manualLayout>
              <c:xMode val="edge"/>
              <c:yMode val="edge"/>
              <c:x val="1.8285714285714287E-2"/>
              <c:y val="0.4277108909773375"/>
            </c:manualLayout>
          </c:layout>
          <c:overlay val="0"/>
          <c:spPr>
            <a:noFill/>
            <a:ln w="25400">
              <a:noFill/>
            </a:ln>
          </c:spPr>
        </c:title>
        <c:numFmt formatCode="&quot;$&quot;#,##0_);\(&quot;$&quot;#,##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249389664"/>
        <c:crosses val="autoZero"/>
        <c:crossBetween val="between"/>
      </c:valAx>
      <c:dTable>
        <c:showHorzBorder val="1"/>
        <c:showVertBorder val="1"/>
        <c:showOutline val="1"/>
        <c:showKeys val="1"/>
        <c:spPr>
          <a:ln w="3175">
            <a:solidFill>
              <a:srgbClr val="000000"/>
            </a:solidFill>
            <a:prstDash val="solid"/>
          </a:ln>
        </c:spPr>
        <c:txPr>
          <a:bodyPr/>
          <a:lstStyle/>
          <a:p>
            <a:pPr rtl="0">
              <a:defRPr sz="1125" b="0" i="0" u="none" strike="noStrike" baseline="0">
                <a:solidFill>
                  <a:srgbClr val="000000"/>
                </a:solidFill>
                <a:latin typeface="Arial"/>
                <a:ea typeface="Arial"/>
                <a:cs typeface="Arial"/>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US"/>
              <a:t>Production and Finance Cost and Margin $/Head</a:t>
            </a:r>
          </a:p>
        </c:rich>
      </c:tx>
      <c:layout>
        <c:manualLayout>
          <c:xMode val="edge"/>
          <c:yMode val="edge"/>
          <c:x val="0.23576312261981908"/>
          <c:y val="3.3057840474655306E-2"/>
        </c:manualLayout>
      </c:layout>
      <c:overlay val="0"/>
      <c:spPr>
        <a:noFill/>
        <a:ln w="25400">
          <a:noFill/>
        </a:ln>
      </c:spPr>
    </c:title>
    <c:autoTitleDeleted val="0"/>
    <c:plotArea>
      <c:layout>
        <c:manualLayout>
          <c:layoutTarget val="inner"/>
          <c:xMode val="edge"/>
          <c:yMode val="edge"/>
          <c:x val="0.26879271070615035"/>
          <c:y val="0.31405043165254726"/>
          <c:w val="0.21184510250569477"/>
          <c:h val="0.51239807269626136"/>
        </c:manualLayout>
      </c:layout>
      <c:pieChart>
        <c:varyColors val="1"/>
        <c:ser>
          <c:idx val="0"/>
          <c:order val="0"/>
          <c:tx>
            <c:strRef>
              <c:f>'2. StockerCloseOut'!$I$100</c:f>
              <c:strCache>
                <c:ptCount val="1"/>
                <c:pt idx="0">
                  <c:v>$/Head</c:v>
                </c:pt>
              </c:strCache>
            </c:strRef>
          </c:tx>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BCF4-47E3-B720-35DF4D70468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CF4-47E3-B720-35DF4D70468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BCF4-47E3-B720-35DF4D70468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BCF4-47E3-B720-35DF4D70468C}"/>
              </c:ext>
            </c:extLst>
          </c:dPt>
          <c:dLbls>
            <c:numFmt formatCode="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'2. StockerCloseOut'!$J$99:$M$99</c:f>
              <c:strCache>
                <c:ptCount val="4"/>
                <c:pt idx="0">
                  <c:v>Cost of Stocker</c:v>
                </c:pt>
                <c:pt idx="1">
                  <c:v>Cost of Gain Including G&amp;A</c:v>
                </c:pt>
                <c:pt idx="2">
                  <c:v>Finance Cost</c:v>
                </c:pt>
                <c:pt idx="3">
                  <c:v>Net Margin</c:v>
                </c:pt>
              </c:strCache>
            </c:strRef>
          </c:cat>
          <c:val>
            <c:numRef>
              <c:f>'2. StockerCloseOut'!$J$100:$M$100</c:f>
              <c:numCache>
                <c:formatCode>"$"#,##0_);\("$"#,##0\)</c:formatCode>
                <c:ptCount val="4"/>
                <c:pt idx="0">
                  <c:v>0</c:v>
                </c:pt>
                <c:pt idx="1">
                  <c:v>0</c:v>
                </c:pt>
                <c:pt idx="2">
                  <c:v>0</c:v>
                </c:pt>
                <c:pt idx="3">
                  <c:v>0</c:v>
                </c:pt>
              </c:numCache>
            </c:numRef>
          </c:val>
          <c:extLst>
            <c:ext xmlns:c16="http://schemas.microsoft.com/office/drawing/2014/chart" uri="{C3380CC4-5D6E-409C-BE32-E72D297353CC}">
              <c16:uniqueId val="{00000007-BCF4-47E3-B720-35DF4D70468C}"/>
            </c:ext>
          </c:extLst>
        </c:ser>
        <c:dLbls>
          <c:showLegendKey val="0"/>
          <c:showVal val="0"/>
          <c:showCatName val="0"/>
          <c:showSerName val="0"/>
          <c:showPercent val="1"/>
          <c:showBubbleSize val="0"/>
          <c:showLeaderLines val="1"/>
        </c:dLbls>
        <c:firstSliceAng val="0"/>
      </c:pieChart>
      <c:spPr>
        <a:noFill/>
        <a:ln w="25400">
          <a:noFill/>
        </a:ln>
      </c:spPr>
    </c:plotArea>
    <c:legend>
      <c:legendPos val="r"/>
      <c:layout>
        <c:manualLayout>
          <c:xMode val="edge"/>
          <c:yMode val="edge"/>
          <c:x val="0.73906292289519671"/>
          <c:y val="0.44800087500170899"/>
          <c:w val="0.25468764573343988"/>
          <c:h val="0.25760050312598265"/>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48986</xdr:colOff>
      <xdr:row>1</xdr:row>
      <xdr:rowOff>97972</xdr:rowOff>
    </xdr:from>
    <xdr:to>
      <xdr:col>6</xdr:col>
      <xdr:colOff>685801</xdr:colOff>
      <xdr:row>3</xdr:row>
      <xdr:rowOff>157843</xdr:rowOff>
    </xdr:to>
    <xdr:pic>
      <xdr:nvPicPr>
        <xdr:cNvPr id="2" name="Picture 1" descr="TAMAgEX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8743" y="321129"/>
          <a:ext cx="1621972" cy="451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88900</xdr:colOff>
      <xdr:row>90</xdr:row>
      <xdr:rowOff>31750</xdr:rowOff>
    </xdr:from>
    <xdr:to>
      <xdr:col>6</xdr:col>
      <xdr:colOff>457200</xdr:colOff>
      <xdr:row>108</xdr:row>
      <xdr:rowOff>127000</xdr:rowOff>
    </xdr:to>
    <xdr:graphicFrame macro="">
      <xdr:nvGraphicFramePr>
        <xdr:cNvPr id="6269" name="Chart 1">
          <a:extLst>
            <a:ext uri="{FF2B5EF4-FFF2-40B4-BE49-F238E27FC236}">
              <a16:creationId xmlns:a16="http://schemas.microsoft.com/office/drawing/2014/main" id="{00000000-0008-0000-0100-00007D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77108</xdr:colOff>
      <xdr:row>112</xdr:row>
      <xdr:rowOff>48987</xdr:rowOff>
    </xdr:from>
    <xdr:to>
      <xdr:col>6</xdr:col>
      <xdr:colOff>553358</xdr:colOff>
      <xdr:row>132</xdr:row>
      <xdr:rowOff>80737</xdr:rowOff>
    </xdr:to>
    <xdr:graphicFrame macro="">
      <xdr:nvGraphicFramePr>
        <xdr:cNvPr id="6270" name="Chart 2">
          <a:extLst>
            <a:ext uri="{FF2B5EF4-FFF2-40B4-BE49-F238E27FC236}">
              <a16:creationId xmlns:a16="http://schemas.microsoft.com/office/drawing/2014/main" id="{00000000-0008-0000-0100-00007E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6"/>
  <sheetViews>
    <sheetView tabSelected="1" topLeftCell="A33" workbookViewId="0">
      <selection activeCell="B43" sqref="B43"/>
    </sheetView>
  </sheetViews>
  <sheetFormatPr defaultRowHeight="15"/>
  <cols>
    <col min="1" max="1" width="4.4375" customWidth="1"/>
    <col min="2" max="2" width="41" customWidth="1"/>
    <col min="3" max="3" width="13.3125" customWidth="1"/>
    <col min="4" max="4" width="3.125" customWidth="1"/>
    <col min="5" max="5" width="14.3125" customWidth="1"/>
    <col min="6" max="6" width="11.3125" customWidth="1"/>
    <col min="7" max="7" width="16" customWidth="1"/>
    <col min="9" max="9" width="10.75" customWidth="1"/>
  </cols>
  <sheetData>
    <row r="1" spans="2:11" ht="17.600000000000001">
      <c r="B1" s="208" t="s">
        <v>182</v>
      </c>
      <c r="C1" s="209"/>
      <c r="D1" s="49"/>
    </row>
    <row r="2" spans="2:11" ht="15.45">
      <c r="B2" s="11"/>
      <c r="C2" s="49"/>
      <c r="D2" s="49"/>
    </row>
    <row r="3" spans="2:11" ht="15.45">
      <c r="C3" s="11" t="s">
        <v>44</v>
      </c>
    </row>
    <row r="4" spans="2:11" s="152" customFormat="1">
      <c r="B4" s="2" t="s">
        <v>198</v>
      </c>
      <c r="C4" s="190">
        <v>44661</v>
      </c>
    </row>
    <row r="5" spans="2:11">
      <c r="B5" s="4" t="s">
        <v>11</v>
      </c>
      <c r="C5" s="129"/>
      <c r="F5" s="98" t="s">
        <v>199</v>
      </c>
    </row>
    <row r="6" spans="2:11">
      <c r="B6" s="4" t="s">
        <v>69</v>
      </c>
      <c r="C6" s="130"/>
      <c r="F6" s="105"/>
    </row>
    <row r="7" spans="2:11" s="160" customFormat="1">
      <c r="B7" s="48" t="s">
        <v>125</v>
      </c>
      <c r="C7" s="173"/>
      <c r="F7" s="105"/>
    </row>
    <row r="8" spans="2:11" s="160" customFormat="1">
      <c r="B8" s="48" t="s">
        <v>154</v>
      </c>
      <c r="C8" s="173"/>
      <c r="F8" s="2" t="s">
        <v>179</v>
      </c>
    </row>
    <row r="9" spans="2:11">
      <c r="B9" s="2" t="s">
        <v>45</v>
      </c>
      <c r="C9" s="101"/>
    </row>
    <row r="10" spans="2:11">
      <c r="B10" s="2"/>
      <c r="C10" s="32"/>
    </row>
    <row r="11" spans="2:11" ht="15.45">
      <c r="B11" s="10" t="s">
        <v>46</v>
      </c>
      <c r="C11" s="32"/>
      <c r="E11" s="128"/>
    </row>
    <row r="12" spans="2:11" ht="15.45">
      <c r="B12" s="4" t="s">
        <v>48</v>
      </c>
      <c r="C12" s="61"/>
    </row>
    <row r="13" spans="2:11">
      <c r="B13" s="189" t="s">
        <v>87</v>
      </c>
      <c r="C13" s="62">
        <v>0</v>
      </c>
      <c r="E13" s="2" t="s">
        <v>180</v>
      </c>
      <c r="F13" s="152"/>
      <c r="G13" s="152"/>
      <c r="H13" s="152"/>
      <c r="I13" s="152"/>
      <c r="J13" s="152"/>
      <c r="K13" s="152"/>
    </row>
    <row r="14" spans="2:11" ht="15.45">
      <c r="B14" s="147" t="s">
        <v>123</v>
      </c>
      <c r="C14" s="135">
        <f>C12+C13</f>
        <v>0</v>
      </c>
      <c r="E14" s="102">
        <f>IF(C6=0,0,(C12+C13)/'2. StockerCloseOut'!E24*100)</f>
        <v>0</v>
      </c>
      <c r="F14" s="152"/>
      <c r="G14" s="152"/>
      <c r="H14" s="152"/>
      <c r="I14" s="152"/>
      <c r="J14" s="152"/>
      <c r="K14" s="152"/>
    </row>
    <row r="15" spans="2:11" ht="15.45">
      <c r="B15" s="10" t="s">
        <v>31</v>
      </c>
      <c r="C15" s="28"/>
      <c r="F15" s="152"/>
      <c r="G15" s="152"/>
      <c r="H15" s="152"/>
      <c r="I15" s="152"/>
      <c r="J15" s="152"/>
      <c r="K15" s="152"/>
    </row>
    <row r="16" spans="2:11">
      <c r="B16" s="4" t="s">
        <v>59</v>
      </c>
      <c r="C16" s="57"/>
      <c r="F16" s="152"/>
      <c r="G16" s="152"/>
      <c r="H16" s="152"/>
      <c r="I16" s="152"/>
      <c r="J16" s="152"/>
      <c r="K16" s="152"/>
    </row>
    <row r="17" spans="2:11">
      <c r="B17" s="2" t="s">
        <v>12</v>
      </c>
      <c r="C17" s="57">
        <v>0</v>
      </c>
      <c r="F17" s="152"/>
      <c r="G17" s="152"/>
      <c r="H17" s="152"/>
      <c r="I17" s="152"/>
      <c r="J17" s="152"/>
      <c r="K17" s="152"/>
    </row>
    <row r="18" spans="2:11" ht="15.45">
      <c r="B18" s="4" t="s">
        <v>88</v>
      </c>
      <c r="C18" s="57">
        <v>0</v>
      </c>
      <c r="F18" s="152"/>
      <c r="G18" s="152"/>
      <c r="H18" s="152"/>
      <c r="I18" s="152"/>
      <c r="J18" s="152"/>
      <c r="K18" s="152"/>
    </row>
    <row r="19" spans="2:11">
      <c r="B19" s="4" t="s">
        <v>67</v>
      </c>
      <c r="C19" s="134">
        <v>0</v>
      </c>
      <c r="E19" s="2" t="s">
        <v>150</v>
      </c>
      <c r="F19" s="152"/>
      <c r="G19" s="152"/>
      <c r="H19" s="152"/>
      <c r="I19" s="152"/>
      <c r="J19" s="152"/>
      <c r="K19" s="152"/>
    </row>
    <row r="20" spans="2:11" ht="15.45">
      <c r="B20" s="10" t="s">
        <v>89</v>
      </c>
      <c r="C20" s="135">
        <f>SUM(C16:C19)</f>
        <v>0</v>
      </c>
      <c r="E20" s="102">
        <f>IF(C6=0,0,SUM(C16:C19)/'2. StockerCloseOut'!E17*100)</f>
        <v>0</v>
      </c>
      <c r="F20" s="152"/>
      <c r="G20" s="152"/>
      <c r="H20" s="152"/>
      <c r="I20" s="152"/>
      <c r="J20" s="152"/>
      <c r="K20" s="152"/>
    </row>
    <row r="21" spans="2:11">
      <c r="B21" s="164" t="s">
        <v>133</v>
      </c>
      <c r="C21" s="31"/>
      <c r="F21" s="102"/>
    </row>
    <row r="22" spans="2:11">
      <c r="B22" s="151" t="s">
        <v>173</v>
      </c>
      <c r="C22" s="31"/>
    </row>
    <row r="23" spans="2:11">
      <c r="B23" s="151" t="s">
        <v>60</v>
      </c>
      <c r="C23" s="31">
        <v>0</v>
      </c>
    </row>
    <row r="24" spans="2:11">
      <c r="B24" s="151" t="s">
        <v>60</v>
      </c>
      <c r="C24" s="31">
        <v>0</v>
      </c>
    </row>
    <row r="25" spans="2:11">
      <c r="B25" s="151" t="s">
        <v>60</v>
      </c>
      <c r="C25" s="31">
        <v>0</v>
      </c>
    </row>
    <row r="26" spans="2:11">
      <c r="B26" s="151" t="s">
        <v>60</v>
      </c>
      <c r="C26" s="31">
        <v>0</v>
      </c>
    </row>
    <row r="27" spans="2:11" ht="15.45">
      <c r="B27" s="10" t="s">
        <v>57</v>
      </c>
      <c r="C27" s="135">
        <f>SUM(C21:C26)</f>
        <v>0</v>
      </c>
      <c r="F27" s="63"/>
    </row>
    <row r="28" spans="2:11">
      <c r="B28" s="164" t="s">
        <v>174</v>
      </c>
      <c r="C28" s="31"/>
      <c r="D28" s="63"/>
      <c r="F28" s="2"/>
    </row>
    <row r="29" spans="2:11">
      <c r="B29" s="164" t="s">
        <v>23</v>
      </c>
      <c r="C29" s="31"/>
      <c r="D29" s="63"/>
      <c r="F29" s="102"/>
    </row>
    <row r="30" spans="2:11">
      <c r="B30" s="164" t="s">
        <v>128</v>
      </c>
      <c r="C30" s="31"/>
      <c r="D30" s="63"/>
      <c r="F30" s="102"/>
    </row>
    <row r="31" spans="2:11">
      <c r="B31" s="151" t="s">
        <v>60</v>
      </c>
      <c r="C31" s="31">
        <v>0</v>
      </c>
      <c r="D31" s="63"/>
    </row>
    <row r="32" spans="2:11">
      <c r="B32" s="151" t="s">
        <v>60</v>
      </c>
      <c r="C32" s="31">
        <v>0</v>
      </c>
      <c r="D32" s="63"/>
    </row>
    <row r="33" spans="2:7">
      <c r="B33" s="151" t="s">
        <v>60</v>
      </c>
      <c r="C33" s="31">
        <v>0</v>
      </c>
      <c r="D33" s="63"/>
    </row>
    <row r="34" spans="2:7">
      <c r="B34" s="145" t="s">
        <v>60</v>
      </c>
      <c r="C34" s="31">
        <v>0</v>
      </c>
      <c r="D34" s="63"/>
    </row>
    <row r="35" spans="2:7">
      <c r="B35" s="145" t="s">
        <v>60</v>
      </c>
      <c r="C35" s="31">
        <v>0</v>
      </c>
      <c r="D35" s="63"/>
    </row>
    <row r="36" spans="2:7">
      <c r="B36" s="151" t="s">
        <v>60</v>
      </c>
      <c r="C36" s="31">
        <v>0</v>
      </c>
      <c r="D36" s="63"/>
    </row>
    <row r="37" spans="2:7">
      <c r="B37" s="151" t="s">
        <v>60</v>
      </c>
      <c r="C37" s="31">
        <v>0</v>
      </c>
      <c r="D37" s="63"/>
    </row>
    <row r="38" spans="2:7">
      <c r="B38" s="157" t="s">
        <v>40</v>
      </c>
      <c r="C38" s="31">
        <v>0</v>
      </c>
      <c r="D38" s="63"/>
    </row>
    <row r="39" spans="2:7" s="160" customFormat="1" ht="15.45">
      <c r="B39" s="169" t="s">
        <v>145</v>
      </c>
      <c r="C39" s="135">
        <f>SUM(C27:C38)</f>
        <v>0</v>
      </c>
      <c r="D39" s="63"/>
    </row>
    <row r="40" spans="2:7" s="160" customFormat="1" ht="15.45">
      <c r="B40" s="169"/>
      <c r="C40" s="135"/>
      <c r="D40" s="63"/>
    </row>
    <row r="41" spans="2:7" ht="15.45">
      <c r="B41" s="70" t="s">
        <v>140</v>
      </c>
      <c r="C41" s="31">
        <v>0</v>
      </c>
      <c r="D41" s="63"/>
      <c r="E41" s="2" t="s">
        <v>176</v>
      </c>
    </row>
    <row r="42" spans="2:7" s="152" customFormat="1" ht="15.45">
      <c r="B42" s="70" t="s">
        <v>134</v>
      </c>
      <c r="C42" s="158">
        <v>0</v>
      </c>
      <c r="D42" s="63"/>
    </row>
    <row r="43" spans="2:7" ht="15.45">
      <c r="B43" s="70" t="s">
        <v>135</v>
      </c>
      <c r="C43" s="158">
        <v>0</v>
      </c>
      <c r="D43" s="63"/>
      <c r="G43" s="108"/>
    </row>
    <row r="44" spans="2:7">
      <c r="B44" s="138" t="s">
        <v>181</v>
      </c>
      <c r="C44" s="170">
        <f>'2. StockerCloseOut'!I67</f>
        <v>0</v>
      </c>
      <c r="D44" s="63"/>
      <c r="E44" s="2" t="s">
        <v>177</v>
      </c>
    </row>
    <row r="45" spans="2:7" ht="15.45">
      <c r="B45" s="10" t="s">
        <v>146</v>
      </c>
      <c r="C45" s="103">
        <f>C41+C44</f>
        <v>0</v>
      </c>
      <c r="E45" s="63"/>
      <c r="F45" s="2"/>
    </row>
    <row r="46" spans="2:7" s="160" customFormat="1" ht="15.45">
      <c r="B46" s="10"/>
      <c r="C46" s="103"/>
      <c r="D46" s="63"/>
      <c r="E46" s="2"/>
    </row>
    <row r="47" spans="2:7" ht="15.45">
      <c r="B47" s="10" t="s">
        <v>147</v>
      </c>
      <c r="C47" s="103">
        <f>C39+C45</f>
        <v>0</v>
      </c>
      <c r="D47" s="63"/>
    </row>
    <row r="48" spans="2:7" s="160" customFormat="1" ht="15.45">
      <c r="B48" s="10"/>
      <c r="C48" s="103"/>
      <c r="D48" s="63"/>
    </row>
    <row r="49" spans="2:8" ht="15.45">
      <c r="B49" s="10" t="s">
        <v>68</v>
      </c>
      <c r="C49" s="103">
        <f>C47+C20</f>
        <v>0</v>
      </c>
      <c r="D49" s="63"/>
      <c r="F49" s="102"/>
    </row>
    <row r="50" spans="2:8">
      <c r="C50" s="63"/>
      <c r="D50" s="63"/>
      <c r="F50" s="4"/>
      <c r="G50" s="2"/>
    </row>
    <row r="51" spans="2:8" ht="15.45">
      <c r="B51" s="10" t="s">
        <v>124</v>
      </c>
      <c r="C51" s="135">
        <f>C14-C49</f>
        <v>0</v>
      </c>
      <c r="E51" s="110"/>
      <c r="F51" s="2"/>
      <c r="H51" s="102"/>
    </row>
    <row r="52" spans="2:8" ht="15.45">
      <c r="B52" s="10" t="s">
        <v>183</v>
      </c>
      <c r="D52" s="107"/>
    </row>
    <row r="53" spans="2:8">
      <c r="B53" s="210" t="s">
        <v>117</v>
      </c>
      <c r="C53" s="211"/>
      <c r="D53" s="107"/>
    </row>
    <row r="54" spans="2:8">
      <c r="B54" s="98"/>
    </row>
    <row r="55" spans="2:8">
      <c r="B55" s="98"/>
    </row>
    <row r="56" spans="2:8">
      <c r="B56" s="67"/>
    </row>
  </sheetData>
  <sheetProtection sheet="1" objects="1" scenarios="1"/>
  <mergeCells count="2">
    <mergeCell ref="B1:C1"/>
    <mergeCell ref="B53:C53"/>
  </mergeCells>
  <phoneticPr fontId="11" type="noConversion"/>
  <printOptions gridLines="1"/>
  <pageMargins left="1" right="0.5" top="1" bottom="1" header="0.5" footer="0.5"/>
  <pageSetup scale="81" orientation="portrait" r:id="rId1"/>
  <headerFooter alignWithMargins="0">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102"/>
  <sheetViews>
    <sheetView topLeftCell="A5" zoomScaleNormal="100" workbookViewId="0">
      <selection activeCell="B21" sqref="B21"/>
    </sheetView>
  </sheetViews>
  <sheetFormatPr defaultRowHeight="15"/>
  <cols>
    <col min="1" max="1" width="4.3125" customWidth="1"/>
    <col min="2" max="2" width="40.5625" customWidth="1"/>
    <col min="3" max="3" width="15.6875" customWidth="1"/>
    <col min="4" max="4" width="15.0625" customWidth="1"/>
    <col min="5" max="5" width="11.125" customWidth="1"/>
    <col min="6" max="6" width="11.3125" customWidth="1"/>
    <col min="7" max="7" width="8.0625" customWidth="1"/>
    <col min="8" max="8" width="10.6875" bestFit="1" customWidth="1"/>
    <col min="9" max="9" width="15.3125" customWidth="1"/>
    <col min="11" max="11" width="24.75" customWidth="1"/>
    <col min="12" max="12" width="14.875" customWidth="1"/>
  </cols>
  <sheetData>
    <row r="1" spans="2:8" ht="17.600000000000001">
      <c r="B1" s="208" t="s">
        <v>130</v>
      </c>
      <c r="C1" s="208"/>
      <c r="D1" s="208"/>
      <c r="E1" s="208"/>
      <c r="F1" s="212"/>
      <c r="G1" s="212"/>
      <c r="H1" s="51"/>
    </row>
    <row r="2" spans="2:8" ht="17.600000000000001">
      <c r="B2" s="10"/>
      <c r="C2" s="10"/>
      <c r="F2" s="51"/>
      <c r="G2" s="51"/>
      <c r="H2" s="51"/>
    </row>
    <row r="3" spans="2:8" ht="17.600000000000001">
      <c r="B3" s="139" t="s">
        <v>95</v>
      </c>
      <c r="C3" s="152"/>
      <c r="D3" s="139" t="s">
        <v>96</v>
      </c>
      <c r="E3" s="206">
        <f>'1. Stocker Financial Data '!C4</f>
        <v>44661</v>
      </c>
      <c r="F3" s="51"/>
      <c r="G3" s="51"/>
      <c r="H3" s="51"/>
    </row>
    <row r="4" spans="2:8" ht="17.600000000000001">
      <c r="B4" s="152" t="s">
        <v>11</v>
      </c>
      <c r="C4" s="182">
        <f>'1. Stocker Financial Data '!C5</f>
        <v>0</v>
      </c>
      <c r="D4" s="152"/>
      <c r="E4" s="152"/>
      <c r="F4" s="51"/>
      <c r="G4" s="51"/>
      <c r="H4" s="51"/>
    </row>
    <row r="5" spans="2:8" s="152" customFormat="1" ht="17.600000000000001">
      <c r="B5" s="152" t="s">
        <v>97</v>
      </c>
      <c r="C5" s="153">
        <f>'1. Stocker Financial Data '!C9</f>
        <v>0</v>
      </c>
      <c r="F5" s="150"/>
      <c r="G5" s="150"/>
      <c r="H5" s="150"/>
    </row>
    <row r="6" spans="2:8" s="162" customFormat="1" ht="17.600000000000001">
      <c r="B6" s="162" t="s">
        <v>155</v>
      </c>
      <c r="C6" s="216"/>
      <c r="D6" s="217"/>
      <c r="F6" s="161"/>
      <c r="G6" s="161"/>
      <c r="H6" s="161"/>
    </row>
    <row r="7" spans="2:8" s="152" customFormat="1" ht="17.600000000000001">
      <c r="B7" s="152" t="s">
        <v>98</v>
      </c>
      <c r="C7" s="216"/>
      <c r="D7" s="217"/>
      <c r="F7" s="150"/>
      <c r="G7" s="150"/>
      <c r="H7" s="150"/>
    </row>
    <row r="8" spans="2:8" s="152" customFormat="1" ht="17.600000000000001">
      <c r="B8" s="132" t="s">
        <v>27</v>
      </c>
      <c r="C8" s="216"/>
      <c r="D8" s="217"/>
      <c r="F8" s="150"/>
      <c r="G8" s="150"/>
      <c r="H8" s="150"/>
    </row>
    <row r="9" spans="2:8" s="152" customFormat="1" ht="17.600000000000001">
      <c r="B9" s="152" t="s">
        <v>99</v>
      </c>
      <c r="C9" s="216"/>
      <c r="D9" s="217"/>
      <c r="G9" s="2" t="s">
        <v>152</v>
      </c>
      <c r="H9" s="150"/>
    </row>
    <row r="10" spans="2:8" s="152" customFormat="1" ht="17.600000000000001">
      <c r="B10" s="152" t="s">
        <v>100</v>
      </c>
      <c r="C10" s="194"/>
      <c r="D10" s="194"/>
      <c r="F10" s="150"/>
      <c r="G10" s="150"/>
      <c r="H10" s="150"/>
    </row>
    <row r="11" spans="2:8" s="152" customFormat="1" ht="17.600000000000001">
      <c r="B11" s="152" t="s">
        <v>101</v>
      </c>
      <c r="C11" s="194"/>
      <c r="D11" s="194"/>
      <c r="F11" s="150"/>
      <c r="G11" s="150"/>
      <c r="H11" s="150"/>
    </row>
    <row r="12" spans="2:8" s="152" customFormat="1" ht="17.600000000000001">
      <c r="B12" s="2" t="s">
        <v>160</v>
      </c>
      <c r="C12" s="194">
        <v>0</v>
      </c>
      <c r="D12" s="138"/>
      <c r="F12" s="150"/>
      <c r="G12" s="150"/>
      <c r="H12" s="150"/>
    </row>
    <row r="13" spans="2:8" s="152" customFormat="1" ht="17.600000000000001">
      <c r="B13" s="152" t="s">
        <v>102</v>
      </c>
      <c r="C13" s="216"/>
      <c r="D13" s="217"/>
      <c r="F13" s="150"/>
      <c r="G13" s="150"/>
      <c r="H13" s="150"/>
    </row>
    <row r="14" spans="2:8" s="152" customFormat="1" ht="17.600000000000001">
      <c r="B14" s="152" t="s">
        <v>103</v>
      </c>
      <c r="C14" s="216"/>
      <c r="D14" s="217"/>
      <c r="F14" s="150"/>
      <c r="G14" s="150"/>
      <c r="H14" s="150"/>
    </row>
    <row r="15" spans="2:8" ht="17.600000000000001">
      <c r="B15" s="2" t="s">
        <v>153</v>
      </c>
      <c r="C15" s="104">
        <f>C5</f>
        <v>0</v>
      </c>
      <c r="D15" s="2"/>
      <c r="E15" s="152"/>
      <c r="F15" s="51"/>
      <c r="G15" s="51"/>
      <c r="H15" s="51"/>
    </row>
    <row r="16" spans="2:8" ht="17.600000000000001">
      <c r="B16" s="68" t="s">
        <v>52</v>
      </c>
      <c r="C16" s="213"/>
      <c r="D16" s="214"/>
      <c r="E16" s="215"/>
      <c r="F16" s="51"/>
      <c r="G16" s="51"/>
      <c r="H16" s="51"/>
    </row>
    <row r="17" spans="2:10" ht="17.600000000000001">
      <c r="B17" s="4" t="s">
        <v>66</v>
      </c>
      <c r="C17" s="106">
        <f>'1. Stocker Financial Data '!C6</f>
        <v>0</v>
      </c>
      <c r="D17" s="2" t="s">
        <v>15</v>
      </c>
      <c r="E17" s="85">
        <v>0</v>
      </c>
      <c r="F17" s="136"/>
      <c r="G17" s="51"/>
      <c r="H17" s="51"/>
    </row>
    <row r="18" spans="2:10">
      <c r="B18" s="2" t="s">
        <v>25</v>
      </c>
      <c r="C18" s="1" t="s">
        <v>2</v>
      </c>
      <c r="D18" s="8">
        <f>IF(C17=0,0,E17/C17)</f>
        <v>0</v>
      </c>
      <c r="I18" s="131" t="s">
        <v>138</v>
      </c>
    </row>
    <row r="19" spans="2:10" ht="17.600000000000001">
      <c r="B19" t="s">
        <v>186</v>
      </c>
      <c r="C19" s="1" t="s">
        <v>185</v>
      </c>
      <c r="D19" s="86">
        <v>0</v>
      </c>
      <c r="F19" s="51"/>
      <c r="G19" s="51"/>
    </row>
    <row r="20" spans="2:10" ht="17.600000000000001">
      <c r="B20" t="s">
        <v>200</v>
      </c>
      <c r="C20" s="159" t="s">
        <v>26</v>
      </c>
      <c r="D20" s="195">
        <f>IF(C24=0,0,D19/C24)</f>
        <v>0</v>
      </c>
      <c r="F20" s="137"/>
      <c r="G20" s="51"/>
      <c r="H20" s="51"/>
    </row>
    <row r="21" spans="2:10" ht="17.600000000000001">
      <c r="B21" s="2" t="s">
        <v>132</v>
      </c>
      <c r="C21" s="87">
        <v>0</v>
      </c>
      <c r="D21" s="2" t="s">
        <v>131</v>
      </c>
      <c r="E21" s="87">
        <v>0</v>
      </c>
      <c r="F21" s="51"/>
      <c r="G21" s="51"/>
      <c r="H21" s="51"/>
    </row>
    <row r="22" spans="2:10" ht="17.600000000000001">
      <c r="B22" s="4" t="s">
        <v>65</v>
      </c>
      <c r="C22" s="99">
        <f>C21+E21</f>
        <v>0</v>
      </c>
      <c r="D22" s="100">
        <f>IF(C17=0,0,(C22/C17))</f>
        <v>0</v>
      </c>
      <c r="F22" s="51"/>
      <c r="G22" s="51"/>
      <c r="H22" s="51"/>
    </row>
    <row r="23" spans="2:10">
      <c r="B23" t="s">
        <v>14</v>
      </c>
      <c r="C23" s="88">
        <v>0</v>
      </c>
      <c r="D23" s="140"/>
      <c r="E23" s="154"/>
      <c r="F23" s="155"/>
      <c r="H23" s="1">
        <f>C23-C15</f>
        <v>0</v>
      </c>
      <c r="I23" s="163" t="s">
        <v>184</v>
      </c>
    </row>
    <row r="24" spans="2:10" ht="17.600000000000001">
      <c r="B24" s="50" t="s">
        <v>22</v>
      </c>
      <c r="C24" s="89">
        <v>0</v>
      </c>
      <c r="D24" s="4" t="s">
        <v>53</v>
      </c>
      <c r="E24" s="156">
        <v>0</v>
      </c>
      <c r="F24" s="51"/>
      <c r="G24" s="51"/>
      <c r="H24" s="51"/>
    </row>
    <row r="25" spans="2:10" ht="17.600000000000001">
      <c r="B25" s="2" t="s">
        <v>142</v>
      </c>
      <c r="C25" s="41">
        <f>IF(C24=0,0,E24/C24)</f>
        <v>0</v>
      </c>
      <c r="F25" s="51"/>
      <c r="G25" s="51"/>
      <c r="H25" s="51"/>
    </row>
    <row r="26" spans="2:10" ht="17.600000000000001">
      <c r="B26" s="4" t="s">
        <v>54</v>
      </c>
      <c r="C26" s="46">
        <f>E24-E17</f>
        <v>0</v>
      </c>
      <c r="F26" s="51"/>
      <c r="G26" s="51"/>
      <c r="H26" s="51"/>
    </row>
    <row r="27" spans="2:10" ht="17.600000000000001">
      <c r="B27" s="68" t="s">
        <v>56</v>
      </c>
      <c r="C27" s="90">
        <f>IF(D19=0,0,C26/D19)</f>
        <v>0</v>
      </c>
      <c r="D27" t="s">
        <v>55</v>
      </c>
      <c r="E27" s="41">
        <f>IF(C24=0,0,C26/C24)</f>
        <v>0</v>
      </c>
      <c r="F27" s="51"/>
      <c r="G27" s="51"/>
      <c r="H27" s="51"/>
    </row>
    <row r="28" spans="2:10">
      <c r="C28" s="3"/>
      <c r="D28" s="38"/>
      <c r="E28" s="45"/>
      <c r="F28" s="37"/>
      <c r="G28" s="39"/>
      <c r="H28" s="39"/>
      <c r="I28" s="37"/>
    </row>
    <row r="29" spans="2:10" ht="15.45">
      <c r="B29" s="10" t="s">
        <v>29</v>
      </c>
      <c r="D29" s="77" t="s">
        <v>33</v>
      </c>
      <c r="E29" s="78" t="s">
        <v>71</v>
      </c>
      <c r="F29" s="77" t="s">
        <v>4</v>
      </c>
      <c r="H29" s="41"/>
      <c r="J29" s="7"/>
    </row>
    <row r="30" spans="2:10" ht="15.45">
      <c r="B30" s="114" t="s">
        <v>34</v>
      </c>
      <c r="C30" s="121" t="s">
        <v>3</v>
      </c>
      <c r="D30" s="122">
        <f>IF(E24=0,0,F30/E24*100)</f>
        <v>0</v>
      </c>
      <c r="E30" s="122">
        <f>IF(C24=0,0,F30/C24)</f>
        <v>0</v>
      </c>
      <c r="F30" s="123">
        <f>'1. Stocker Financial Data '!C12+'1. Stocker Financial Data '!C13</f>
        <v>0</v>
      </c>
      <c r="H30" s="4"/>
      <c r="J30" s="7"/>
    </row>
    <row r="31" spans="2:10">
      <c r="B31" s="2"/>
      <c r="C31" s="1"/>
      <c r="H31" s="4"/>
    </row>
    <row r="32" spans="2:10" ht="15.45">
      <c r="B32" s="10" t="s">
        <v>49</v>
      </c>
      <c r="C32" s="1"/>
      <c r="D32" s="6"/>
      <c r="G32" s="4" t="s">
        <v>62</v>
      </c>
      <c r="H32" s="4"/>
    </row>
    <row r="33" spans="2:9">
      <c r="B33" s="2" t="s">
        <v>59</v>
      </c>
      <c r="C33" s="1"/>
      <c r="D33" s="5">
        <f>IF($E$17=0,0,F33/$E$17*100)</f>
        <v>0</v>
      </c>
      <c r="E33" s="43">
        <f>$D$18*D33*0.01</f>
        <v>0</v>
      </c>
      <c r="F33" s="36">
        <f>'1. Stocker Financial Data '!C16</f>
        <v>0</v>
      </c>
      <c r="G33" s="97" t="str">
        <f>IF(F33=0," ",F33/$F$66)</f>
        <v xml:space="preserve"> </v>
      </c>
      <c r="H33" s="6"/>
    </row>
    <row r="34" spans="2:9">
      <c r="B34" s="2" t="s">
        <v>12</v>
      </c>
      <c r="C34" s="1"/>
      <c r="D34" s="5">
        <f t="shared" ref="D34:D36" si="0">IF($E$17=0,0,F34/$E$17*100)</f>
        <v>0</v>
      </c>
      <c r="E34" s="43">
        <f>$D$18*D34*0.01</f>
        <v>0</v>
      </c>
      <c r="F34" s="33">
        <f>'1. Stocker Financial Data '!C17</f>
        <v>0</v>
      </c>
      <c r="G34" s="97" t="str">
        <f>IF(F34=0," ",F34/$F$66)</f>
        <v xml:space="preserve"> </v>
      </c>
      <c r="H34" s="35">
        <f>IF(F33=0,0,F34/F33)</f>
        <v>0</v>
      </c>
    </row>
    <row r="35" spans="2:9">
      <c r="B35" s="2" t="s">
        <v>13</v>
      </c>
      <c r="C35" s="1"/>
      <c r="D35" s="5">
        <f t="shared" si="0"/>
        <v>0</v>
      </c>
      <c r="E35" s="43">
        <f>$D$18*D35*0.01</f>
        <v>0</v>
      </c>
      <c r="F35" s="33">
        <f>'1. Stocker Financial Data '!C18</f>
        <v>0</v>
      </c>
      <c r="G35" s="97" t="str">
        <f>IF(F35=0," ",F35/$F$66)</f>
        <v xml:space="preserve"> </v>
      </c>
      <c r="H35" s="4"/>
    </row>
    <row r="36" spans="2:9">
      <c r="B36" s="2" t="s">
        <v>28</v>
      </c>
      <c r="C36" s="1"/>
      <c r="D36" s="5">
        <f t="shared" si="0"/>
        <v>0</v>
      </c>
      <c r="E36" s="43">
        <f>$D$18*D36*0.01</f>
        <v>0</v>
      </c>
      <c r="F36" s="34">
        <f>'1. Stocker Financial Data '!C19</f>
        <v>0</v>
      </c>
      <c r="G36" s="97" t="str">
        <f>IF(F36=0," ",F36/$F$66)</f>
        <v xml:space="preserve"> </v>
      </c>
      <c r="H36" s="4"/>
    </row>
    <row r="37" spans="2:9" ht="15.45">
      <c r="B37" s="114" t="s">
        <v>139</v>
      </c>
      <c r="C37" s="121"/>
      <c r="D37" s="124">
        <f>SUM(D33:D36)</f>
        <v>0</v>
      </c>
      <c r="E37" s="125">
        <f>SUM(E33:E36)</f>
        <v>0</v>
      </c>
      <c r="F37" s="126">
        <f>F33+F34+F35+F36</f>
        <v>0</v>
      </c>
      <c r="G37" s="127">
        <f>IF($F$66=0,0,F37/$F$66)</f>
        <v>0</v>
      </c>
      <c r="H37" s="4"/>
    </row>
    <row r="38" spans="2:9" ht="15.45">
      <c r="B38" s="10"/>
      <c r="C38" s="11"/>
      <c r="D38" s="55" t="s">
        <v>93</v>
      </c>
      <c r="E38" s="44" t="s">
        <v>70</v>
      </c>
      <c r="F38" s="12"/>
      <c r="G38" s="60"/>
      <c r="H38" s="4"/>
    </row>
    <row r="39" spans="2:9">
      <c r="B39" s="4" t="str">
        <f>'1. Stocker Financial Data '!B21</f>
        <v>Calculated Direct Cost of Grazing of Gain</v>
      </c>
      <c r="C39" s="21" t="s">
        <v>5</v>
      </c>
      <c r="D39" s="22">
        <f t="shared" ref="D39:D55" si="1">$C$17</f>
        <v>0</v>
      </c>
      <c r="E39" s="53">
        <f>IF(D39=0,0,F39/D39)</f>
        <v>0</v>
      </c>
      <c r="F39" s="52">
        <f>'1. Stocker Financial Data '!C21</f>
        <v>0</v>
      </c>
      <c r="G39" s="97" t="str">
        <f>IF(F39=0," ",F39/$F$66)</f>
        <v xml:space="preserve"> </v>
      </c>
      <c r="H39" s="4"/>
    </row>
    <row r="40" spans="2:9">
      <c r="B40" s="4" t="str">
        <f>'1. Stocker Financial Data '!B22</f>
        <v>Raised Hay</v>
      </c>
      <c r="C40" s="21" t="s">
        <v>5</v>
      </c>
      <c r="D40" s="22">
        <f t="shared" si="1"/>
        <v>0</v>
      </c>
      <c r="E40" s="53">
        <f t="shared" ref="E40:E55" si="2">IF(D40=0,0,F40/D40)</f>
        <v>0</v>
      </c>
      <c r="F40" s="52">
        <f>'1. Stocker Financial Data '!C22</f>
        <v>0</v>
      </c>
      <c r="G40" s="97" t="str">
        <f t="shared" ref="G40:G55" si="3">IF(F40=0," ",F40/$F$66)</f>
        <v xml:space="preserve"> </v>
      </c>
      <c r="H40" s="4"/>
    </row>
    <row r="41" spans="2:9">
      <c r="B41" s="4" t="str">
        <f>'1. Stocker Financial Data '!B23</f>
        <v>Other</v>
      </c>
      <c r="C41" s="21" t="s">
        <v>5</v>
      </c>
      <c r="D41" s="22">
        <f t="shared" si="1"/>
        <v>0</v>
      </c>
      <c r="E41" s="53">
        <f t="shared" si="2"/>
        <v>0</v>
      </c>
      <c r="F41" s="52">
        <f>'1. Stocker Financial Data '!C23</f>
        <v>0</v>
      </c>
      <c r="G41" s="97" t="str">
        <f t="shared" si="3"/>
        <v xml:space="preserve"> </v>
      </c>
      <c r="H41" s="17"/>
    </row>
    <row r="42" spans="2:9">
      <c r="B42" s="4" t="str">
        <f>'1. Stocker Financial Data '!B24</f>
        <v>Other</v>
      </c>
      <c r="C42" s="21" t="s">
        <v>5</v>
      </c>
      <c r="D42" s="22">
        <f t="shared" si="1"/>
        <v>0</v>
      </c>
      <c r="E42" s="53">
        <f t="shared" si="2"/>
        <v>0</v>
      </c>
      <c r="F42" s="52">
        <f>'1. Stocker Financial Data '!C24</f>
        <v>0</v>
      </c>
      <c r="G42" s="97" t="str">
        <f t="shared" si="3"/>
        <v xml:space="preserve"> </v>
      </c>
    </row>
    <row r="43" spans="2:9" ht="15.45">
      <c r="B43" s="4" t="str">
        <f>'1. Stocker Financial Data '!B25</f>
        <v>Other</v>
      </c>
      <c r="C43" s="21" t="s">
        <v>5</v>
      </c>
      <c r="D43" s="22">
        <f t="shared" si="1"/>
        <v>0</v>
      </c>
      <c r="E43" s="53">
        <f t="shared" si="2"/>
        <v>0</v>
      </c>
      <c r="F43" s="52">
        <f>'1. Stocker Financial Data '!C25</f>
        <v>0</v>
      </c>
      <c r="G43" s="97" t="str">
        <f t="shared" si="3"/>
        <v xml:space="preserve"> </v>
      </c>
      <c r="H43" s="58">
        <f>SUM(F39:F43)</f>
        <v>0</v>
      </c>
      <c r="I43" s="20" t="s">
        <v>42</v>
      </c>
    </row>
    <row r="44" spans="2:9" ht="15.45">
      <c r="B44" s="4" t="str">
        <f>'1. Stocker Financial Data '!B26</f>
        <v>Other</v>
      </c>
      <c r="C44" s="21" t="s">
        <v>5</v>
      </c>
      <c r="D44" s="22">
        <f t="shared" si="1"/>
        <v>0</v>
      </c>
      <c r="E44" s="53">
        <f t="shared" si="2"/>
        <v>0</v>
      </c>
      <c r="F44" s="52">
        <f>'1. Stocker Financial Data '!C26</f>
        <v>0</v>
      </c>
      <c r="G44" s="97" t="str">
        <f t="shared" si="3"/>
        <v xml:space="preserve"> </v>
      </c>
      <c r="H44" s="58"/>
      <c r="I44" s="20"/>
    </row>
    <row r="45" spans="2:9" ht="15.45">
      <c r="B45" s="10" t="str">
        <f>'1. Stocker Financial Data '!B27</f>
        <v>Sub-Total Grazing Cost</v>
      </c>
      <c r="C45" s="177" t="s">
        <v>5</v>
      </c>
      <c r="D45" s="178">
        <f t="shared" si="1"/>
        <v>0</v>
      </c>
      <c r="E45" s="53">
        <f t="shared" si="2"/>
        <v>0</v>
      </c>
      <c r="F45" s="179">
        <f>'1. Stocker Financial Data '!C27</f>
        <v>0</v>
      </c>
      <c r="G45" s="180" t="str">
        <f t="shared" si="3"/>
        <v xml:space="preserve"> </v>
      </c>
      <c r="H45" s="58"/>
      <c r="I45" s="20"/>
    </row>
    <row r="46" spans="2:9">
      <c r="B46" s="4" t="str">
        <f>'1. Stocker Financial Data '!B28</f>
        <v>Purchased Feed and Mineral Cost</v>
      </c>
      <c r="C46" s="21" t="s">
        <v>5</v>
      </c>
      <c r="D46" s="22">
        <f t="shared" si="1"/>
        <v>0</v>
      </c>
      <c r="E46" s="53">
        <f t="shared" si="2"/>
        <v>0</v>
      </c>
      <c r="F46" s="52">
        <f>'1. Stocker Financial Data '!C28</f>
        <v>0</v>
      </c>
      <c r="G46" s="97" t="str">
        <f t="shared" si="3"/>
        <v xml:space="preserve"> </v>
      </c>
      <c r="H46" s="17"/>
    </row>
    <row r="47" spans="2:9">
      <c r="B47" s="4" t="str">
        <f>'1. Stocker Financial Data '!B29</f>
        <v>Processing</v>
      </c>
      <c r="C47" s="21" t="s">
        <v>5</v>
      </c>
      <c r="D47" s="22">
        <f t="shared" si="1"/>
        <v>0</v>
      </c>
      <c r="E47" s="53">
        <f t="shared" si="2"/>
        <v>0</v>
      </c>
      <c r="F47" s="52">
        <f>'1. Stocker Financial Data '!C29</f>
        <v>0</v>
      </c>
      <c r="G47" s="97" t="str">
        <f t="shared" si="3"/>
        <v xml:space="preserve"> </v>
      </c>
      <c r="I47" s="94" t="s">
        <v>61</v>
      </c>
    </row>
    <row r="48" spans="2:9">
      <c r="B48" s="4" t="str">
        <f>'1. Stocker Financial Data '!B30</f>
        <v xml:space="preserve">Treatment </v>
      </c>
      <c r="C48" s="21" t="s">
        <v>5</v>
      </c>
      <c r="D48" s="22">
        <f t="shared" si="1"/>
        <v>0</v>
      </c>
      <c r="E48" s="53">
        <f t="shared" si="2"/>
        <v>0</v>
      </c>
      <c r="F48" s="52">
        <f>'1. Stocker Financial Data '!C30</f>
        <v>0</v>
      </c>
      <c r="G48" s="97" t="str">
        <f t="shared" si="3"/>
        <v xml:space="preserve"> </v>
      </c>
      <c r="H48" s="17"/>
      <c r="I48" s="18"/>
    </row>
    <row r="49" spans="2:10">
      <c r="B49" s="4" t="str">
        <f>'1. Stocker Financial Data '!B31</f>
        <v>Other</v>
      </c>
      <c r="C49" s="21" t="s">
        <v>5</v>
      </c>
      <c r="D49" s="22">
        <f t="shared" si="1"/>
        <v>0</v>
      </c>
      <c r="E49" s="53">
        <f t="shared" si="2"/>
        <v>0</v>
      </c>
      <c r="F49" s="52">
        <f>'1. Stocker Financial Data '!C31</f>
        <v>0</v>
      </c>
      <c r="G49" s="97" t="str">
        <f t="shared" si="3"/>
        <v xml:space="preserve"> </v>
      </c>
      <c r="H49" s="17"/>
      <c r="I49" s="18"/>
    </row>
    <row r="50" spans="2:10">
      <c r="B50" s="4" t="str">
        <f>'1. Stocker Financial Data '!B32</f>
        <v>Other</v>
      </c>
      <c r="C50" s="21" t="s">
        <v>5</v>
      </c>
      <c r="D50" s="22">
        <f t="shared" si="1"/>
        <v>0</v>
      </c>
      <c r="E50" s="53">
        <f t="shared" si="2"/>
        <v>0</v>
      </c>
      <c r="F50" s="52">
        <f>'1. Stocker Financial Data '!C32</f>
        <v>0</v>
      </c>
      <c r="G50" s="97" t="str">
        <f t="shared" si="3"/>
        <v xml:space="preserve"> </v>
      </c>
      <c r="H50" s="17"/>
      <c r="I50" s="18"/>
    </row>
    <row r="51" spans="2:10">
      <c r="B51" s="4" t="str">
        <f>'1. Stocker Financial Data '!B33</f>
        <v>Other</v>
      </c>
      <c r="C51" s="21" t="s">
        <v>5</v>
      </c>
      <c r="D51" s="22">
        <f t="shared" si="1"/>
        <v>0</v>
      </c>
      <c r="E51" s="53">
        <f t="shared" si="2"/>
        <v>0</v>
      </c>
      <c r="F51" s="52">
        <f>'1. Stocker Financial Data '!C33</f>
        <v>0</v>
      </c>
      <c r="G51" s="97" t="str">
        <f t="shared" si="3"/>
        <v xml:space="preserve"> </v>
      </c>
      <c r="H51" s="17"/>
    </row>
    <row r="52" spans="2:10">
      <c r="B52" s="4" t="str">
        <f>'1. Stocker Financial Data '!B34</f>
        <v>Other</v>
      </c>
      <c r="C52" s="21" t="s">
        <v>5</v>
      </c>
      <c r="D52" s="22">
        <f t="shared" si="1"/>
        <v>0</v>
      </c>
      <c r="E52" s="53">
        <f t="shared" si="2"/>
        <v>0</v>
      </c>
      <c r="F52" s="52">
        <f>'1. Stocker Financial Data '!C34</f>
        <v>0</v>
      </c>
      <c r="G52" s="97" t="str">
        <f t="shared" si="3"/>
        <v xml:space="preserve"> </v>
      </c>
      <c r="H52" s="17"/>
    </row>
    <row r="53" spans="2:10" ht="15.45">
      <c r="B53" s="4" t="str">
        <f>'1. Stocker Financial Data '!B35</f>
        <v>Other</v>
      </c>
      <c r="C53" s="21" t="s">
        <v>5</v>
      </c>
      <c r="D53" s="22">
        <f t="shared" si="1"/>
        <v>0</v>
      </c>
      <c r="E53" s="53">
        <f t="shared" si="2"/>
        <v>0</v>
      </c>
      <c r="F53" s="52">
        <f>'1. Stocker Financial Data '!C35</f>
        <v>0</v>
      </c>
      <c r="G53" s="97" t="str">
        <f t="shared" si="3"/>
        <v xml:space="preserve"> </v>
      </c>
      <c r="H53" s="17"/>
      <c r="I53" s="193">
        <f>C23-C15</f>
        <v>0</v>
      </c>
      <c r="J53" s="4" t="s">
        <v>90</v>
      </c>
    </row>
    <row r="54" spans="2:10">
      <c r="B54" s="4" t="str">
        <f>'1. Stocker Financial Data '!B36</f>
        <v>Other</v>
      </c>
      <c r="C54" s="21" t="s">
        <v>5</v>
      </c>
      <c r="D54" s="22">
        <f t="shared" si="1"/>
        <v>0</v>
      </c>
      <c r="E54" s="53">
        <f t="shared" si="2"/>
        <v>0</v>
      </c>
      <c r="F54" s="52">
        <f>'1. Stocker Financial Data '!C36</f>
        <v>0</v>
      </c>
      <c r="G54" s="97" t="str">
        <f t="shared" si="3"/>
        <v xml:space="preserve"> </v>
      </c>
      <c r="H54" s="17"/>
      <c r="I54" s="18"/>
      <c r="J54" t="s">
        <v>72</v>
      </c>
    </row>
    <row r="55" spans="2:10">
      <c r="B55" s="4" t="str">
        <f>'1. Stocker Financial Data '!B37</f>
        <v>Other</v>
      </c>
      <c r="C55" s="21" t="s">
        <v>5</v>
      </c>
      <c r="D55" s="22">
        <f t="shared" si="1"/>
        <v>0</v>
      </c>
      <c r="E55" s="53">
        <f t="shared" si="2"/>
        <v>0</v>
      </c>
      <c r="F55" s="52">
        <f>'1. Stocker Financial Data '!C37</f>
        <v>0</v>
      </c>
      <c r="G55" s="97" t="str">
        <f t="shared" si="3"/>
        <v xml:space="preserve"> </v>
      </c>
      <c r="H55" s="17"/>
      <c r="I55" s="6">
        <f>((F57+F60)*0.5)*(I53/365)</f>
        <v>0</v>
      </c>
      <c r="J55" t="s">
        <v>136</v>
      </c>
    </row>
    <row r="56" spans="2:10" ht="15.45">
      <c r="B56" s="72" t="s">
        <v>58</v>
      </c>
      <c r="C56" s="91"/>
      <c r="D56" s="92"/>
      <c r="E56" s="93"/>
      <c r="F56" s="74">
        <f>SUM(F37:F55)</f>
        <v>0</v>
      </c>
      <c r="G56" s="96">
        <f>IF($F$66=0,0,+F56/$F$66)</f>
        <v>0</v>
      </c>
      <c r="H56" s="17"/>
      <c r="I56" s="191">
        <f>(F37)*((I53/365))</f>
        <v>0</v>
      </c>
      <c r="J56" t="s">
        <v>137</v>
      </c>
    </row>
    <row r="57" spans="2:10" ht="15.45">
      <c r="B57" s="138" t="s">
        <v>195</v>
      </c>
      <c r="C57" s="21"/>
      <c r="D57" s="22"/>
      <c r="E57" s="54"/>
      <c r="F57" s="12">
        <f>F56-F37</f>
        <v>0</v>
      </c>
      <c r="G57" s="96">
        <f>IF($F$66=0,0,+F57/$F$66)</f>
        <v>0</v>
      </c>
      <c r="H57" s="17"/>
      <c r="I57" s="19"/>
    </row>
    <row r="58" spans="2:10" ht="15.45">
      <c r="B58" s="70" t="s">
        <v>91</v>
      </c>
      <c r="C58" s="21"/>
      <c r="D58" s="77" t="s">
        <v>33</v>
      </c>
      <c r="E58" s="78" t="s">
        <v>43</v>
      </c>
      <c r="F58" s="77" t="s">
        <v>4</v>
      </c>
      <c r="G58" s="17"/>
      <c r="H58" s="17"/>
      <c r="I58" s="95">
        <f>(I55+I56)</f>
        <v>0</v>
      </c>
      <c r="J58" t="s">
        <v>86</v>
      </c>
    </row>
    <row r="59" spans="2:10" ht="15.45">
      <c r="B59" s="138" t="s">
        <v>140</v>
      </c>
      <c r="C59" s="64" t="s">
        <v>5</v>
      </c>
      <c r="D59" s="79">
        <f>IF($E$24=0,0,F59/$E$24*100)</f>
        <v>0</v>
      </c>
      <c r="E59" s="54">
        <f>IF($C$17=0,0,F59/$C$17)</f>
        <v>0</v>
      </c>
      <c r="F59" s="47">
        <f>'1. Stocker Financial Data '!C41</f>
        <v>0</v>
      </c>
      <c r="G59" s="12"/>
      <c r="H59" s="17"/>
      <c r="I59" s="98" t="s">
        <v>73</v>
      </c>
    </row>
    <row r="60" spans="2:10" ht="15.45">
      <c r="B60" s="118" t="s">
        <v>92</v>
      </c>
      <c r="C60" s="119"/>
      <c r="D60" s="116">
        <f>IF($E$24=0,0,F60/$E$24*100)</f>
        <v>0</v>
      </c>
      <c r="E60" s="196">
        <f t="shared" ref="E60" si="4">IF($C$17=0,0,F60/$C$17)</f>
        <v>0</v>
      </c>
      <c r="F60" s="120">
        <f>F59</f>
        <v>0</v>
      </c>
      <c r="G60" s="117" t="str">
        <f>IF(F60=0," ",F60/$F$66)</f>
        <v xml:space="preserve"> </v>
      </c>
      <c r="H60" s="12"/>
      <c r="I60" s="98" t="s">
        <v>75</v>
      </c>
    </row>
    <row r="61" spans="2:10" ht="15.45">
      <c r="B61" s="76"/>
      <c r="E61" s="10" t="s">
        <v>51</v>
      </c>
      <c r="G61" s="17"/>
      <c r="H61" s="12"/>
    </row>
    <row r="62" spans="2:10" ht="15.45">
      <c r="B62" s="71" t="s">
        <v>21</v>
      </c>
      <c r="C62" s="114"/>
      <c r="D62" s="116">
        <f>IF($E$24=0,0,F62/$E$24*100)</f>
        <v>0</v>
      </c>
      <c r="E62" s="126">
        <f>IF(C$24=0,0,F62/$C$24)</f>
        <v>0</v>
      </c>
      <c r="F62" s="74">
        <f>F56+F60</f>
        <v>0</v>
      </c>
      <c r="G62" s="96">
        <f>IF($F$66=0,0,+F62/$F$66)</f>
        <v>0</v>
      </c>
      <c r="H62" s="12"/>
      <c r="I62" s="26">
        <f>I58</f>
        <v>0</v>
      </c>
      <c r="J62" s="2" t="s">
        <v>175</v>
      </c>
    </row>
    <row r="63" spans="2:10" ht="15.45">
      <c r="C63" s="2"/>
      <c r="D63" s="4"/>
      <c r="E63" s="6"/>
      <c r="F63" s="4"/>
      <c r="G63" s="17"/>
      <c r="H63" s="12"/>
      <c r="I63" s="109">
        <f>'1. Stocker Financial Data '!C43</f>
        <v>0</v>
      </c>
      <c r="J63" s="2" t="s">
        <v>196</v>
      </c>
    </row>
    <row r="64" spans="2:10" ht="15.45">
      <c r="B64" s="114" t="s">
        <v>30</v>
      </c>
      <c r="C64" s="115"/>
      <c r="D64" s="116">
        <f>IF($E$24=0,0,F64/$E$24*100)</f>
        <v>0</v>
      </c>
      <c r="E64" s="126">
        <f>IF(C$24=0,0,F64/$C$24)</f>
        <v>0</v>
      </c>
      <c r="F64" s="120">
        <f>'1. Stocker Financial Data '!C44</f>
        <v>0</v>
      </c>
      <c r="G64" s="117" t="str">
        <f>IF(F64=0," ",F64/$F$66)</f>
        <v xml:space="preserve"> </v>
      </c>
      <c r="I64" s="103">
        <f>I58*I63</f>
        <v>0</v>
      </c>
      <c r="J64" s="2" t="s">
        <v>141</v>
      </c>
    </row>
    <row r="65" spans="2:12" ht="15.45">
      <c r="H65" s="12"/>
      <c r="I65" s="183">
        <f>'1. Stocker Financial Data '!C42</f>
        <v>0</v>
      </c>
      <c r="J65" s="2" t="s">
        <v>134</v>
      </c>
    </row>
    <row r="66" spans="2:12" ht="15.45">
      <c r="B66" s="71" t="s">
        <v>47</v>
      </c>
      <c r="C66" s="80"/>
      <c r="D66" s="79">
        <f>IF($E$24=0,0,F66/$E$24*100)</f>
        <v>0</v>
      </c>
      <c r="E66" s="74">
        <f>IF(C$24=0,0,F66/$C$24)</f>
        <v>0</v>
      </c>
      <c r="F66" s="81">
        <f>F62+F64</f>
        <v>0</v>
      </c>
      <c r="G66" s="96">
        <f>IF($F$66=0,0,+F66/$F$66)</f>
        <v>0</v>
      </c>
      <c r="H66" s="12"/>
      <c r="I66" s="26">
        <f>I62-I64</f>
        <v>0</v>
      </c>
      <c r="J66" s="192" t="s">
        <v>197</v>
      </c>
    </row>
    <row r="67" spans="2:12" ht="15.45">
      <c r="B67" s="10"/>
      <c r="C67" s="59"/>
      <c r="H67" s="12"/>
      <c r="I67" s="26">
        <f>I66*I65</f>
        <v>0</v>
      </c>
      <c r="J67" s="2" t="s">
        <v>178</v>
      </c>
    </row>
    <row r="68" spans="2:12" ht="15.45">
      <c r="B68" s="73" t="s">
        <v>85</v>
      </c>
      <c r="C68" s="197"/>
      <c r="D68" s="116">
        <f>IF($E$24=0,0,F68/$E$24*100)</f>
        <v>0</v>
      </c>
      <c r="E68" s="126">
        <f>IF(C$24=0,0,F68/$C$24)</f>
        <v>0</v>
      </c>
      <c r="F68" s="83">
        <f>F30-F66</f>
        <v>0</v>
      </c>
      <c r="G68" s="4"/>
      <c r="H68" s="12"/>
    </row>
    <row r="69" spans="2:12" ht="15.45">
      <c r="B69" s="42"/>
      <c r="C69" s="2"/>
      <c r="D69" s="2"/>
      <c r="E69" s="11"/>
      <c r="F69" s="16"/>
      <c r="G69" s="17"/>
      <c r="H69" s="56"/>
    </row>
    <row r="70" spans="2:12" ht="15.45">
      <c r="B70" s="71" t="s">
        <v>122</v>
      </c>
      <c r="C70" s="197"/>
      <c r="D70" s="197"/>
      <c r="E70" s="121"/>
      <c r="F70" s="84">
        <f>IF(I58=0,0,($F$68+$F$64)/I58)</f>
        <v>0</v>
      </c>
      <c r="G70" s="15"/>
      <c r="H70" s="56"/>
    </row>
    <row r="71" spans="2:12" ht="15.45">
      <c r="B71" s="71" t="s">
        <v>121</v>
      </c>
      <c r="C71" s="197"/>
      <c r="D71" s="198"/>
      <c r="E71" s="199"/>
      <c r="F71" s="84">
        <f>IF(I64=0,0,($F$68+$F$64)/I64)</f>
        <v>0</v>
      </c>
      <c r="G71" s="133"/>
      <c r="H71" s="56"/>
    </row>
    <row r="72" spans="2:12" ht="15.45">
      <c r="B72" s="42"/>
      <c r="C72" s="2"/>
      <c r="D72" s="2"/>
      <c r="G72" s="17"/>
      <c r="H72" s="12"/>
    </row>
    <row r="73" spans="2:12" ht="15.45">
      <c r="B73" s="42" t="s">
        <v>84</v>
      </c>
      <c r="C73" s="2"/>
      <c r="D73" s="2"/>
      <c r="G73" s="17"/>
      <c r="H73" s="12"/>
    </row>
    <row r="74" spans="2:12" ht="15.45">
      <c r="B74" s="4" t="s">
        <v>6</v>
      </c>
      <c r="C74" s="1"/>
      <c r="D74" s="2"/>
      <c r="E74" s="14" t="s">
        <v>0</v>
      </c>
      <c r="F74" s="66">
        <f>L81</f>
        <v>0</v>
      </c>
      <c r="H74" s="12"/>
    </row>
    <row r="75" spans="2:12" ht="15.45">
      <c r="B75" s="2" t="s">
        <v>8</v>
      </c>
      <c r="C75" s="4"/>
      <c r="D75" s="4"/>
      <c r="E75" s="14" t="s">
        <v>0</v>
      </c>
      <c r="F75" s="66">
        <f>L82</f>
        <v>0</v>
      </c>
      <c r="G75" s="24"/>
      <c r="H75" s="12"/>
    </row>
    <row r="76" spans="2:12" ht="15.45">
      <c r="B76" s="10" t="s">
        <v>16</v>
      </c>
      <c r="C76" s="4"/>
      <c r="D76" s="4"/>
      <c r="E76" s="11" t="s">
        <v>0</v>
      </c>
      <c r="F76" s="65">
        <f>L83</f>
        <v>0</v>
      </c>
      <c r="G76" s="24"/>
      <c r="H76" s="12"/>
    </row>
    <row r="77" spans="2:12">
      <c r="B77" s="4"/>
      <c r="C77" s="40"/>
      <c r="D77" s="23" t="s">
        <v>63</v>
      </c>
    </row>
    <row r="78" spans="2:12" ht="15.45">
      <c r="B78" s="10" t="s">
        <v>35</v>
      </c>
      <c r="C78" s="26">
        <f>IF(C24=0,0,F37/C24)</f>
        <v>0</v>
      </c>
      <c r="D78" s="60">
        <f>IF($C$83=0,0,C78/$C$83)</f>
        <v>0</v>
      </c>
      <c r="E78" s="49" t="s">
        <v>18</v>
      </c>
    </row>
    <row r="79" spans="2:12" ht="15.45">
      <c r="B79" s="2"/>
      <c r="C79" s="26"/>
      <c r="D79" s="60"/>
      <c r="E79" s="49"/>
    </row>
    <row r="80" spans="2:12" ht="15.45">
      <c r="B80" s="4" t="s">
        <v>17</v>
      </c>
      <c r="C80" s="26">
        <f>IF(C24=0,0,H43/C24)</f>
        <v>0</v>
      </c>
      <c r="D80" s="60">
        <f>IF($C$83=0,0,C80/$C$83)</f>
        <v>0</v>
      </c>
      <c r="E80" s="43">
        <f>IF($E$27=0,0,C80/$E$27)</f>
        <v>0</v>
      </c>
      <c r="K80" s="4"/>
      <c r="L80" s="14" t="s">
        <v>0</v>
      </c>
    </row>
    <row r="81" spans="2:15" ht="15.45">
      <c r="B81" s="4" t="s">
        <v>36</v>
      </c>
      <c r="C81" s="26">
        <f>IF(C24=0,0,(F66-H43-F37)/C24)</f>
        <v>0</v>
      </c>
      <c r="D81" s="60">
        <f t="shared" ref="D81:D82" si="5">IF($C$83=0,0,C81/$C$83)</f>
        <v>0</v>
      </c>
      <c r="E81" s="43">
        <f t="shared" ref="E81:E82" si="6">IF($E$27=0,0,C81/$E$27)</f>
        <v>0</v>
      </c>
      <c r="K81" s="98" t="s">
        <v>6</v>
      </c>
      <c r="L81" s="28">
        <f>IF(C24=0,0,((C17*D18*0.01)*(D30-D37)/C24))</f>
        <v>0</v>
      </c>
    </row>
    <row r="82" spans="2:15" ht="15.45">
      <c r="B82" s="10" t="s">
        <v>20</v>
      </c>
      <c r="C82" s="9">
        <f>C80+C81</f>
        <v>0</v>
      </c>
      <c r="D82" s="60">
        <f t="shared" si="5"/>
        <v>0</v>
      </c>
      <c r="E82" s="43">
        <f t="shared" si="6"/>
        <v>0</v>
      </c>
      <c r="H82" s="26"/>
      <c r="K82" s="98" t="s">
        <v>8</v>
      </c>
      <c r="L82" s="26">
        <f>IF(C24=0,0,((D30-L88)*L87*0.01)/C24)</f>
        <v>0</v>
      </c>
      <c r="M82" s="26"/>
    </row>
    <row r="83" spans="2:15" ht="15.45">
      <c r="B83" s="10" t="s">
        <v>37</v>
      </c>
      <c r="C83" s="9">
        <f>C78+C82</f>
        <v>0</v>
      </c>
      <c r="E83" s="44"/>
      <c r="G83" s="41"/>
      <c r="H83" s="9"/>
      <c r="I83" s="10"/>
      <c r="K83" s="67" t="s">
        <v>7</v>
      </c>
      <c r="L83" s="9">
        <f>(L81+L82)</f>
        <v>0</v>
      </c>
    </row>
    <row r="84" spans="2:15" ht="15.45">
      <c r="B84" s="10"/>
      <c r="D84" s="44"/>
      <c r="K84" s="98"/>
    </row>
    <row r="85" spans="2:15" ht="15.45">
      <c r="B85" s="71" t="s">
        <v>151</v>
      </c>
      <c r="C85" s="69"/>
      <c r="D85" s="69"/>
      <c r="E85" s="75">
        <f>IF(C26=0,0,(F30-F37)/C26)</f>
        <v>0</v>
      </c>
      <c r="K85" s="98" t="s">
        <v>9</v>
      </c>
      <c r="L85" s="7">
        <f>F37</f>
        <v>0</v>
      </c>
    </row>
    <row r="86" spans="2:15">
      <c r="B86" s="98" t="s">
        <v>64</v>
      </c>
      <c r="K86" s="98" t="s">
        <v>143</v>
      </c>
      <c r="L86" s="7">
        <f>F30</f>
        <v>0</v>
      </c>
    </row>
    <row r="87" spans="2:15" ht="15.45">
      <c r="B87" s="4"/>
      <c r="C87" s="77" t="s">
        <v>33</v>
      </c>
      <c r="E87" s="11" t="s">
        <v>39</v>
      </c>
      <c r="F87" s="11" t="s">
        <v>38</v>
      </c>
      <c r="K87" s="98" t="s">
        <v>10</v>
      </c>
      <c r="L87" s="7">
        <f>C26</f>
        <v>0</v>
      </c>
    </row>
    <row r="88" spans="2:15" ht="15.45">
      <c r="B88" s="10" t="s">
        <v>32</v>
      </c>
      <c r="C88" s="44">
        <f>D30-D37</f>
        <v>0</v>
      </c>
      <c r="E88" s="30">
        <f>D37</f>
        <v>0</v>
      </c>
      <c r="F88" s="26">
        <f>D30</f>
        <v>0</v>
      </c>
      <c r="H88" s="30"/>
      <c r="K88" s="98" t="s">
        <v>50</v>
      </c>
      <c r="L88" s="82">
        <f>IF(C26=0,0,((F57+F60+F64)/C26)*100)</f>
        <v>0</v>
      </c>
    </row>
    <row r="89" spans="2:15" ht="15.45">
      <c r="B89" s="10"/>
      <c r="C89" s="44"/>
      <c r="E89" s="30"/>
      <c r="F89" s="26"/>
      <c r="H89" s="30"/>
    </row>
    <row r="90" spans="2:15">
      <c r="B90" s="4" t="s">
        <v>74</v>
      </c>
      <c r="E90" s="13"/>
      <c r="F90" s="27"/>
    </row>
    <row r="91" spans="2:15">
      <c r="F91" s="25"/>
    </row>
    <row r="92" spans="2:15">
      <c r="F92" s="25"/>
      <c r="J92" t="s">
        <v>79</v>
      </c>
    </row>
    <row r="93" spans="2:15">
      <c r="J93" t="s">
        <v>76</v>
      </c>
      <c r="K93" t="s">
        <v>77</v>
      </c>
      <c r="L93" t="s">
        <v>78</v>
      </c>
      <c r="M93" t="s">
        <v>7</v>
      </c>
    </row>
    <row r="94" spans="2:15" ht="15.45">
      <c r="H94" s="29"/>
      <c r="I94" t="s">
        <v>0</v>
      </c>
      <c r="J94" s="112">
        <f>E30</f>
        <v>0</v>
      </c>
      <c r="K94" s="112">
        <f>IF(C24=0,0,F37/C24)</f>
        <v>0</v>
      </c>
      <c r="L94" s="112">
        <f>C82</f>
        <v>0</v>
      </c>
      <c r="M94" s="112">
        <f>L83</f>
        <v>0</v>
      </c>
      <c r="N94" s="111"/>
      <c r="O94" s="26"/>
    </row>
    <row r="97" spans="9:15">
      <c r="J97" t="s">
        <v>80</v>
      </c>
    </row>
    <row r="99" spans="9:15">
      <c r="J99" t="s">
        <v>81</v>
      </c>
      <c r="K99" t="s">
        <v>82</v>
      </c>
      <c r="L99" t="s">
        <v>83</v>
      </c>
      <c r="M99" t="s">
        <v>7</v>
      </c>
    </row>
    <row r="100" spans="9:15" ht="15.45">
      <c r="I100" t="s">
        <v>0</v>
      </c>
      <c r="J100" s="112">
        <f>K94</f>
        <v>0</v>
      </c>
      <c r="K100" s="112">
        <f>L94</f>
        <v>0</v>
      </c>
      <c r="L100" s="113">
        <f>E64</f>
        <v>0</v>
      </c>
      <c r="M100" s="112">
        <f>E68</f>
        <v>0</v>
      </c>
      <c r="O100" s="26"/>
    </row>
    <row r="102" spans="9:15">
      <c r="J102" s="111">
        <f>J94-J100-K100</f>
        <v>0</v>
      </c>
    </row>
  </sheetData>
  <sheetProtection sheet="1" objects="1" scenarios="1"/>
  <mergeCells count="8">
    <mergeCell ref="B1:G1"/>
    <mergeCell ref="C16:E16"/>
    <mergeCell ref="C7:D7"/>
    <mergeCell ref="C9:D9"/>
    <mergeCell ref="C13:D13"/>
    <mergeCell ref="C14:D14"/>
    <mergeCell ref="C8:D8"/>
    <mergeCell ref="C6:D6"/>
  </mergeCells>
  <phoneticPr fontId="0" type="noConversion"/>
  <pageMargins left="1" right="0.5" top="1" bottom="1" header="0.5" footer="0.5"/>
  <pageSetup scale="57" orientation="portrait" r:id="rId1"/>
  <headerFooter alignWithMargins="0">
    <oddFooter>&amp;L&amp;F&amp;RPage&amp;P of &amp;N
&amp;A</oddFooter>
  </headerFooter>
  <rowBreaks count="1" manualBreakCount="1">
    <brk id="71" min="1"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5A14-D3D4-4CE3-877F-6637160209F8}">
  <sheetPr>
    <pageSetUpPr fitToPage="1"/>
  </sheetPr>
  <dimension ref="B1:I58"/>
  <sheetViews>
    <sheetView workbookViewId="0">
      <selection activeCell="B55" sqref="B55:E55"/>
    </sheetView>
  </sheetViews>
  <sheetFormatPr defaultRowHeight="15"/>
  <cols>
    <col min="1" max="1" width="4.4375" customWidth="1"/>
    <col min="2" max="2" width="23.75" customWidth="1"/>
    <col min="3" max="3" width="12.375" customWidth="1"/>
    <col min="4" max="4" width="13.5625" customWidth="1"/>
    <col min="5" max="5" width="8.6875" customWidth="1"/>
    <col min="6" max="6" width="9.6875" bestFit="1" customWidth="1"/>
    <col min="8" max="8" width="11.625" customWidth="1"/>
    <col min="9" max="9" width="9.8125" bestFit="1" customWidth="1"/>
  </cols>
  <sheetData>
    <row r="1" spans="2:6" ht="15.45">
      <c r="B1" s="220" t="s">
        <v>94</v>
      </c>
      <c r="C1" s="212"/>
      <c r="D1" s="212"/>
      <c r="E1" s="212"/>
    </row>
    <row r="2" spans="2:6" ht="15.45">
      <c r="C2" s="139" t="s">
        <v>96</v>
      </c>
      <c r="D2" s="207">
        <f>'1. Stocker Financial Data '!C4</f>
        <v>44661</v>
      </c>
    </row>
    <row r="3" spans="2:6" ht="15.45">
      <c r="B3" s="139" t="s">
        <v>95</v>
      </c>
    </row>
    <row r="4" spans="2:6">
      <c r="B4" t="s">
        <v>11</v>
      </c>
      <c r="C4" s="182">
        <f>'2. StockerCloseOut'!C4</f>
        <v>0</v>
      </c>
      <c r="D4" s="164"/>
    </row>
    <row r="5" spans="2:6" s="162" customFormat="1">
      <c r="B5" s="162" t="s">
        <v>155</v>
      </c>
      <c r="C5" s="221">
        <f>'2. StockerCloseOut'!C6:D6</f>
        <v>0</v>
      </c>
      <c r="D5" s="221"/>
    </row>
    <row r="6" spans="2:6">
      <c r="B6" t="s">
        <v>97</v>
      </c>
      <c r="C6" s="181">
        <f>'2. StockerCloseOut'!C5</f>
        <v>0</v>
      </c>
      <c r="D6" s="164"/>
    </row>
    <row r="7" spans="2:6">
      <c r="B7" t="s">
        <v>98</v>
      </c>
      <c r="C7" s="221">
        <f>'2. StockerCloseOut'!C7:D7</f>
        <v>0</v>
      </c>
      <c r="D7" s="221"/>
    </row>
    <row r="8" spans="2:6" s="152" customFormat="1">
      <c r="B8" s="152" t="s">
        <v>27</v>
      </c>
      <c r="C8" s="221">
        <f>'2. StockerCloseOut'!C8:D8</f>
        <v>0</v>
      </c>
      <c r="D8" s="221"/>
    </row>
    <row r="9" spans="2:6">
      <c r="B9" t="s">
        <v>99</v>
      </c>
      <c r="C9" s="164">
        <f>'2. StockerCloseOut'!C9:D9</f>
        <v>0</v>
      </c>
      <c r="D9" s="162"/>
      <c r="F9" s="2" t="s">
        <v>152</v>
      </c>
    </row>
    <row r="10" spans="2:6">
      <c r="B10" t="s">
        <v>100</v>
      </c>
      <c r="C10" s="164">
        <f>'2. StockerCloseOut'!C10:D10</f>
        <v>0</v>
      </c>
      <c r="D10" s="162"/>
    </row>
    <row r="11" spans="2:6">
      <c r="B11" t="s">
        <v>101</v>
      </c>
      <c r="C11" s="164">
        <f>'2. StockerCloseOut'!C11:D11</f>
        <v>0</v>
      </c>
      <c r="D11" s="162"/>
    </row>
    <row r="12" spans="2:6">
      <c r="B12" s="2" t="s">
        <v>160</v>
      </c>
      <c r="C12" s="164">
        <f>'2. StockerCloseOut'!C12:D12</f>
        <v>0</v>
      </c>
      <c r="D12" s="2"/>
    </row>
    <row r="13" spans="2:6">
      <c r="B13" t="s">
        <v>102</v>
      </c>
      <c r="C13" s="221">
        <f>'2. StockerCloseOut'!C13:D13</f>
        <v>0</v>
      </c>
      <c r="D13" s="221"/>
    </row>
    <row r="14" spans="2:6">
      <c r="B14" t="s">
        <v>103</v>
      </c>
      <c r="C14" s="221">
        <f>'2. StockerCloseOut'!C14:D14</f>
        <v>0</v>
      </c>
      <c r="D14" s="221"/>
    </row>
    <row r="15" spans="2:6" s="149" customFormat="1">
      <c r="C15" s="148"/>
    </row>
    <row r="16" spans="2:6" ht="15.45">
      <c r="B16" s="139" t="s">
        <v>104</v>
      </c>
    </row>
    <row r="17" spans="2:8">
      <c r="B17" t="s">
        <v>118</v>
      </c>
      <c r="C17" s="164">
        <f>'2. StockerCloseOut'!D18</f>
        <v>0</v>
      </c>
      <c r="F17" s="142" t="s">
        <v>105</v>
      </c>
    </row>
    <row r="18" spans="2:8" s="146" customFormat="1">
      <c r="B18" s="146" t="s">
        <v>43</v>
      </c>
      <c r="C18" s="164">
        <f>'2. StockerCloseOut'!C17</f>
        <v>0</v>
      </c>
      <c r="F18" s="142"/>
    </row>
    <row r="19" spans="2:8" s="146" customFormat="1">
      <c r="B19" s="146" t="s">
        <v>125</v>
      </c>
      <c r="C19" s="166">
        <f>'1. Stocker Financial Data '!C7</f>
        <v>0</v>
      </c>
      <c r="F19" s="142"/>
    </row>
    <row r="20" spans="2:8" s="146" customFormat="1">
      <c r="B20" s="146" t="s">
        <v>126</v>
      </c>
      <c r="C20" s="166">
        <f>'1. Stocker Financial Data '!C8</f>
        <v>0</v>
      </c>
      <c r="F20" s="142" t="s">
        <v>127</v>
      </c>
    </row>
    <row r="21" spans="2:8">
      <c r="B21" s="2" t="s">
        <v>162</v>
      </c>
      <c r="C21" s="165">
        <f>'2. StockerCloseOut'!C22</f>
        <v>0</v>
      </c>
      <c r="D21" s="109"/>
    </row>
    <row r="22" spans="2:8" s="175" customFormat="1">
      <c r="B22" s="2" t="s">
        <v>163</v>
      </c>
      <c r="C22" s="166">
        <f>'2. StockerCloseOut'!C24</f>
        <v>0</v>
      </c>
      <c r="D22" s="109"/>
    </row>
    <row r="23" spans="2:8" ht="15.45">
      <c r="B23" t="s">
        <v>119</v>
      </c>
      <c r="C23" s="166">
        <f>'2. StockerCloseOut'!C25</f>
        <v>0</v>
      </c>
      <c r="F23" s="142" t="s">
        <v>161</v>
      </c>
      <c r="G23" s="10"/>
      <c r="H23" s="10"/>
    </row>
    <row r="24" spans="2:8">
      <c r="B24" t="s">
        <v>24</v>
      </c>
      <c r="C24" s="166">
        <f>'2. StockerCloseOut'!D20</f>
        <v>0</v>
      </c>
    </row>
    <row r="25" spans="2:8">
      <c r="B25" t="s">
        <v>120</v>
      </c>
      <c r="C25" s="167">
        <f>'2. StockerCloseOut'!C27</f>
        <v>0</v>
      </c>
    </row>
    <row r="27" spans="2:8" ht="15.45">
      <c r="B27" s="139" t="s">
        <v>106</v>
      </c>
      <c r="C27" s="143" t="s">
        <v>0</v>
      </c>
      <c r="D27" s="143" t="s">
        <v>1</v>
      </c>
    </row>
    <row r="28" spans="2:8">
      <c r="B28" t="s">
        <v>158</v>
      </c>
      <c r="C28" s="170">
        <f>'2. StockerCloseOut'!E37</f>
        <v>0</v>
      </c>
      <c r="D28" s="170">
        <f>'2. StockerCloseOut'!D37</f>
        <v>0</v>
      </c>
    </row>
    <row r="29" spans="2:8">
      <c r="B29" t="s">
        <v>159</v>
      </c>
      <c r="C29" s="170">
        <f>'2. StockerCloseOut'!E30</f>
        <v>0</v>
      </c>
      <c r="D29" s="170">
        <f>'2. StockerCloseOut'!D30</f>
        <v>0</v>
      </c>
    </row>
    <row r="30" spans="2:8">
      <c r="B30" t="s">
        <v>19</v>
      </c>
      <c r="C30" s="144"/>
      <c r="D30" s="172">
        <f>D29-D28</f>
        <v>0</v>
      </c>
    </row>
    <row r="31" spans="2:8" s="175" customFormat="1" ht="15.45">
      <c r="C31" s="186" t="s">
        <v>170</v>
      </c>
      <c r="D31" s="174"/>
    </row>
    <row r="32" spans="2:8">
      <c r="B32" s="2" t="s">
        <v>166</v>
      </c>
      <c r="C32" s="168">
        <f>'1. Stocker Financial Data '!C42</f>
        <v>0</v>
      </c>
      <c r="D32" s="141"/>
    </row>
    <row r="33" spans="2:9">
      <c r="B33" s="2" t="s">
        <v>167</v>
      </c>
      <c r="C33" s="168">
        <f>'1. Stocker Financial Data '!C43</f>
        <v>0</v>
      </c>
      <c r="D33" s="141"/>
    </row>
    <row r="34" spans="2:9" ht="15.45">
      <c r="C34" s="143" t="s">
        <v>41</v>
      </c>
      <c r="D34" s="10" t="s">
        <v>165</v>
      </c>
      <c r="F34" s="2" t="s">
        <v>164</v>
      </c>
      <c r="G34" s="176" t="s">
        <v>168</v>
      </c>
      <c r="H34" s="1" t="s">
        <v>149</v>
      </c>
      <c r="I34" s="1" t="s">
        <v>148</v>
      </c>
    </row>
    <row r="35" spans="2:9">
      <c r="B35" s="163" t="s">
        <v>144</v>
      </c>
      <c r="C35" s="170">
        <f>IF($H$35=0,0,F35/$H$35)</f>
        <v>0</v>
      </c>
      <c r="D35" s="183">
        <f t="shared" ref="D35:D41" si="0">IF($C$42=0,0,C35/$C$42)</f>
        <v>0</v>
      </c>
      <c r="F35" s="63">
        <f>'1. Stocker Financial Data '!C39-F36-F37</f>
        <v>0</v>
      </c>
      <c r="G35" s="170">
        <f>IF($F$35=0,0,F35/($I$35*0.01))</f>
        <v>0</v>
      </c>
      <c r="H35" s="7">
        <f>'2. StockerCloseOut'!C24</f>
        <v>0</v>
      </c>
      <c r="I35" s="171">
        <f>'2. StockerCloseOut'!E24</f>
        <v>0</v>
      </c>
    </row>
    <row r="36" spans="2:9">
      <c r="B36" t="s">
        <v>107</v>
      </c>
      <c r="C36" s="170">
        <f>IF($H$35=0,0,F36/$H$35)</f>
        <v>0</v>
      </c>
      <c r="D36" s="183">
        <f t="shared" si="0"/>
        <v>0</v>
      </c>
      <c r="F36" s="63">
        <f>'1. Stocker Financial Data '!C29</f>
        <v>0</v>
      </c>
      <c r="G36" s="170">
        <f>IF($F$35=0,0,F36/($I$35*0.01))</f>
        <v>0</v>
      </c>
    </row>
    <row r="37" spans="2:9">
      <c r="B37" t="s">
        <v>108</v>
      </c>
      <c r="C37" s="170">
        <f>IF($H$35=0,0,F37/$H$35)</f>
        <v>0</v>
      </c>
      <c r="D37" s="183">
        <f t="shared" si="0"/>
        <v>0</v>
      </c>
      <c r="F37" s="63">
        <f>'1. Stocker Financial Data '!C30</f>
        <v>0</v>
      </c>
      <c r="G37" s="170">
        <f>IF($F$35=0,0,F37/($I$35*0.01))</f>
        <v>0</v>
      </c>
    </row>
    <row r="38" spans="2:9">
      <c r="B38" t="s">
        <v>109</v>
      </c>
      <c r="C38" s="170">
        <f>IF($H$35=0,0,F38/$H$35)</f>
        <v>0</v>
      </c>
      <c r="D38" s="183">
        <f t="shared" si="0"/>
        <v>0</v>
      </c>
      <c r="F38" s="63">
        <f>'1. Stocker Financial Data '!C44</f>
        <v>0</v>
      </c>
      <c r="G38" s="170">
        <f>IF($F$35=0,0,F38/($I$35*0.01))</f>
        <v>0</v>
      </c>
    </row>
    <row r="39" spans="2:9">
      <c r="B39" t="s">
        <v>129</v>
      </c>
      <c r="C39" s="170">
        <f>IF($H$35=0,0,F39/$H$35)</f>
        <v>0</v>
      </c>
      <c r="D39" s="183">
        <f t="shared" si="0"/>
        <v>0</v>
      </c>
      <c r="F39" s="63">
        <f>'1. Stocker Financial Data '!C41</f>
        <v>0</v>
      </c>
      <c r="G39" s="170">
        <f>IF($F$35=0,0,F39/($I$35*0.01))</f>
        <v>0</v>
      </c>
      <c r="H39" s="2" t="s">
        <v>172</v>
      </c>
    </row>
    <row r="40" spans="2:9" ht="15.45">
      <c r="B40" s="139" t="s">
        <v>156</v>
      </c>
      <c r="C40" s="103">
        <f>SUM(C35:C39)</f>
        <v>0</v>
      </c>
      <c r="D40" s="180">
        <f t="shared" si="0"/>
        <v>0</v>
      </c>
      <c r="F40" s="187">
        <f>'1. Stocker Financial Data '!C39+'1. Stocker Financial Data '!C45</f>
        <v>0</v>
      </c>
      <c r="G40" s="103">
        <f>SUM(G35:G39)</f>
        <v>0</v>
      </c>
      <c r="H40" s="63">
        <f>SUM(F35:F39)</f>
        <v>0</v>
      </c>
    </row>
    <row r="41" spans="2:9">
      <c r="B41" t="s">
        <v>157</v>
      </c>
      <c r="C41" s="170">
        <f>IF($H$35=0,0,F41/$H$35)</f>
        <v>0</v>
      </c>
      <c r="D41" s="183">
        <f t="shared" si="0"/>
        <v>0</v>
      </c>
      <c r="F41" s="63">
        <f>'1. Stocker Financial Data '!C20</f>
        <v>0</v>
      </c>
      <c r="G41" s="170"/>
    </row>
    <row r="42" spans="2:9" s="162" customFormat="1" ht="15.45">
      <c r="B42" s="139" t="s">
        <v>110</v>
      </c>
      <c r="C42" s="103">
        <f>C40+C41</f>
        <v>0</v>
      </c>
      <c r="D42" s="185">
        <f>D40+D41</f>
        <v>0</v>
      </c>
    </row>
    <row r="43" spans="2:9" s="162" customFormat="1" ht="15.45">
      <c r="B43" s="10" t="s">
        <v>169</v>
      </c>
      <c r="C43" s="103">
        <f>C29-C42</f>
        <v>0</v>
      </c>
      <c r="F43" s="188">
        <f>IF($C$42=0,0,C43/$C$42)</f>
        <v>0</v>
      </c>
      <c r="G43" s="2" t="s">
        <v>171</v>
      </c>
    </row>
    <row r="44" spans="2:9" s="162" customFormat="1" ht="15.45">
      <c r="C44" s="102"/>
      <c r="D44" s="176" t="s">
        <v>1</v>
      </c>
    </row>
    <row r="45" spans="2:9">
      <c r="B45" t="s">
        <v>111</v>
      </c>
      <c r="C45" s="141"/>
      <c r="D45" s="43">
        <f>'2. StockerCloseOut'!E82*100</f>
        <v>0</v>
      </c>
      <c r="E45" s="144"/>
    </row>
    <row r="46" spans="2:9">
      <c r="B46" t="s">
        <v>112</v>
      </c>
      <c r="C46" s="141"/>
      <c r="D46" s="43">
        <f>'2. StockerCloseOut'!E85*100</f>
        <v>0</v>
      </c>
      <c r="E46" s="144"/>
    </row>
    <row r="47" spans="2:9" ht="15.45">
      <c r="C47" s="176" t="s">
        <v>41</v>
      </c>
    </row>
    <row r="48" spans="2:9">
      <c r="B48" t="s">
        <v>113</v>
      </c>
      <c r="C48" s="172">
        <f>'2. StockerCloseOut'!F74</f>
        <v>0</v>
      </c>
      <c r="D48" s="141"/>
    </row>
    <row r="49" spans="2:5">
      <c r="B49" t="s">
        <v>6</v>
      </c>
      <c r="C49" s="172">
        <f>'2. StockerCloseOut'!F75</f>
        <v>0</v>
      </c>
      <c r="D49" s="141"/>
    </row>
    <row r="50" spans="2:5" ht="15.45">
      <c r="B50" s="10" t="s">
        <v>114</v>
      </c>
      <c r="C50" s="184">
        <f>'2. StockerCloseOut'!F76</f>
        <v>0</v>
      </c>
      <c r="D50" s="141"/>
    </row>
    <row r="51" spans="2:5">
      <c r="C51" s="144"/>
      <c r="D51" s="141"/>
    </row>
    <row r="52" spans="2:5">
      <c r="B52" t="s">
        <v>115</v>
      </c>
      <c r="C52" s="188">
        <f>'2. StockerCloseOut'!F70</f>
        <v>0</v>
      </c>
    </row>
    <row r="53" spans="2:5" ht="15.45">
      <c r="B53" s="10" t="s">
        <v>116</v>
      </c>
      <c r="C53" s="180">
        <f>'2. StockerCloseOut'!F71</f>
        <v>0</v>
      </c>
      <c r="D53" s="10"/>
    </row>
    <row r="55" spans="2:5">
      <c r="B55" s="218"/>
      <c r="C55" s="219"/>
      <c r="D55" s="219"/>
      <c r="E55" s="219"/>
    </row>
    <row r="56" spans="2:5">
      <c r="B56" s="218"/>
      <c r="C56" s="219"/>
      <c r="D56" s="219"/>
      <c r="E56" s="219"/>
    </row>
    <row r="58" spans="2:5">
      <c r="B58" s="142"/>
    </row>
  </sheetData>
  <sheetProtection sheet="1" objects="1" scenarios="1"/>
  <mergeCells count="8">
    <mergeCell ref="B55:E55"/>
    <mergeCell ref="B56:E56"/>
    <mergeCell ref="B1:E1"/>
    <mergeCell ref="C7:D7"/>
    <mergeCell ref="C8:D8"/>
    <mergeCell ref="C13:D13"/>
    <mergeCell ref="C14:D14"/>
    <mergeCell ref="C5:D5"/>
  </mergeCells>
  <printOptions gridLines="1"/>
  <pageMargins left="1" right="1" top="1" bottom="1" header="0.5" footer="0.5"/>
  <pageSetup scale="77" orientation="portrait" horizontalDpi="4294967295" verticalDpi="4294967295" r:id="rId1"/>
  <headerFooter>
    <oddFooter>&amp;L&amp;F&amp;R&amp;A</oddFooter>
  </headerFooter>
  <ignoredErrors>
    <ignoredError sqref="C40 D4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7122E-F054-4A56-B279-3C684E4B8B47}">
  <sheetPr>
    <pageSetUpPr fitToPage="1"/>
  </sheetPr>
  <dimension ref="B1:B15"/>
  <sheetViews>
    <sheetView zoomScaleNormal="100" workbookViewId="0">
      <selection activeCell="C13" sqref="C13"/>
    </sheetView>
  </sheetViews>
  <sheetFormatPr defaultRowHeight="15"/>
  <cols>
    <col min="1" max="1" width="9" customWidth="1"/>
    <col min="2" max="2" width="68" customWidth="1"/>
    <col min="7" max="7" width="9" customWidth="1"/>
  </cols>
  <sheetData>
    <row r="1" spans="2:2">
      <c r="B1" s="200" t="s">
        <v>189</v>
      </c>
    </row>
    <row r="2" spans="2:2" s="175" customFormat="1">
      <c r="B2" s="200"/>
    </row>
    <row r="3" spans="2:2" ht="61.75">
      <c r="B3" s="201" t="s">
        <v>187</v>
      </c>
    </row>
    <row r="4" spans="2:2" s="175" customFormat="1">
      <c r="B4" s="201"/>
    </row>
    <row r="5" spans="2:2" ht="46.3">
      <c r="B5" s="202" t="s">
        <v>190</v>
      </c>
    </row>
    <row r="6" spans="2:2" ht="15.45">
      <c r="B6" s="202"/>
    </row>
    <row r="7" spans="2:2" ht="77.150000000000006">
      <c r="B7" s="202" t="s">
        <v>188</v>
      </c>
    </row>
    <row r="8" spans="2:2" ht="15.45">
      <c r="B8" s="202"/>
    </row>
    <row r="9" spans="2:2" ht="92.6">
      <c r="B9" s="202" t="s">
        <v>192</v>
      </c>
    </row>
    <row r="10" spans="2:2" ht="15.45">
      <c r="B10" s="202"/>
    </row>
    <row r="11" spans="2:2" ht="92.6">
      <c r="B11" s="202" t="s">
        <v>193</v>
      </c>
    </row>
    <row r="12" spans="2:2">
      <c r="B12" s="203"/>
    </row>
    <row r="13" spans="2:2" ht="123.45">
      <c r="B13" s="204" t="s">
        <v>194</v>
      </c>
    </row>
    <row r="14" spans="2:2" s="175" customFormat="1" ht="15.45">
      <c r="B14" s="204"/>
    </row>
    <row r="15" spans="2:2" ht="61.75">
      <c r="B15" s="205" t="s">
        <v>191</v>
      </c>
    </row>
  </sheetData>
  <pageMargins left="0.7" right="0.7" top="0.75" bottom="0.75" header="0.3" footer="0.3"/>
  <pageSetup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 Stocker Financial Data </vt:lpstr>
      <vt:lpstr>2. StockerCloseOut</vt:lpstr>
      <vt:lpstr>3. Lot Summary Report</vt:lpstr>
      <vt:lpstr>4. Definitions</vt:lpstr>
      <vt:lpstr>'1. Stocker Financial Data '!Print_Area</vt:lpstr>
      <vt:lpstr>'2. StockerCloseOut'!Print_Area</vt:lpstr>
      <vt:lpstr>'3. Lot Summary Report'!Print_Area</vt:lpstr>
      <vt:lpstr>'4. Definitions'!Print_Area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McGrann</dc:creator>
  <cp:lastModifiedBy>Jim McGrann</cp:lastModifiedBy>
  <cp:lastPrinted>2022-04-10T00:17:42Z</cp:lastPrinted>
  <dcterms:created xsi:type="dcterms:W3CDTF">2008-07-17T16:45:37Z</dcterms:created>
  <dcterms:modified xsi:type="dcterms:W3CDTF">2022-04-10T21:10:10Z</dcterms:modified>
</cp:coreProperties>
</file>