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Extension Web\McGrann\L. Measuring Cow-Calf Ranch Costs, Profits and Sustainability\"/>
    </mc:Choice>
  </mc:AlternateContent>
  <xr:revisionPtr revIDLastSave="0" documentId="13_ncr:1_{6DB4649C-800D-438D-99B1-CE77DCD7D8DB}" xr6:coauthVersionLast="47" xr6:coauthVersionMax="47" xr10:uidLastSave="{00000000-0000-0000-0000-000000000000}"/>
  <bookViews>
    <workbookView xWindow="1356" yWindow="720" windowWidth="19284" windowHeight="12312" xr2:uid="{DE2116EA-11F1-4A6F-8F37-507E32C281AD}"/>
  </bookViews>
  <sheets>
    <sheet name="1. Personal Balance Sheet" sheetId="1" r:id="rId1"/>
    <sheet name="2. Personal Loans Descriptions" sheetId="6" r:id="rId2"/>
    <sheet name="3. Loan Description Worksheet" sheetId="7" r:id="rId3"/>
    <sheet name="4a. TermLoanScheduleCalculator" sheetId="5" r:id="rId4"/>
    <sheet name="4b. TermLoanScheduleCalculator" sheetId="8" r:id="rId5"/>
  </sheets>
  <definedNames>
    <definedName name="_xlnm.Print_Area" localSheetId="0">'1. Personal Balance Sheet'!$A$1:$K$71</definedName>
    <definedName name="_xlnm.Print_Area" localSheetId="1">'2. Personal Loans Descriptions'!$B$1:$L$113</definedName>
    <definedName name="_xlnm.Print_Area" localSheetId="2">'3. Loan Description Worksheet'!$B$1:$G$38</definedName>
    <definedName name="_xlnm.Print_Area" localSheetId="3">'4a. TermLoanScheduleCalculator'!$B$1:$I$49</definedName>
    <definedName name="_xlnm.Print_Area" localSheetId="4">'4b. TermLoanScheduleCalculator'!$B$1:$I$49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F101" i="6"/>
  <c r="L31" i="6"/>
  <c r="L30" i="6"/>
  <c r="F52" i="6"/>
  <c r="H52" i="6" s="1"/>
  <c r="F39" i="1"/>
  <c r="F38" i="1"/>
  <c r="F37" i="1"/>
  <c r="F36" i="1"/>
  <c r="H61" i="6"/>
  <c r="H56" i="6"/>
  <c r="D19" i="8"/>
  <c r="D20" i="8" s="1"/>
  <c r="F18" i="8"/>
  <c r="E18" i="8"/>
  <c r="C18" i="8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G6" i="8"/>
  <c r="G8" i="8" s="1"/>
  <c r="F32" i="7"/>
  <c r="E32" i="7"/>
  <c r="F16" i="7"/>
  <c r="E16" i="7"/>
  <c r="I18" i="8" l="1"/>
  <c r="E20" i="8"/>
  <c r="D21" i="8"/>
  <c r="F20" i="8"/>
  <c r="G18" i="8"/>
  <c r="E19" i="8"/>
  <c r="F19" i="8"/>
  <c r="H99" i="6"/>
  <c r="F99" i="6"/>
  <c r="H94" i="6"/>
  <c r="F94" i="6"/>
  <c r="H90" i="6"/>
  <c r="H71" i="6" s="1"/>
  <c r="F90" i="6"/>
  <c r="F71" i="6" s="1"/>
  <c r="J80" i="6"/>
  <c r="H80" i="6"/>
  <c r="F80" i="6"/>
  <c r="J71" i="6"/>
  <c r="J75" i="6" s="1"/>
  <c r="J81" i="6" s="1"/>
  <c r="L40" i="6"/>
  <c r="L41" i="6"/>
  <c r="F107" i="6" s="1"/>
  <c r="L39" i="6"/>
  <c r="H50" i="6" s="1"/>
  <c r="F49" i="1" s="1"/>
  <c r="L38" i="6"/>
  <c r="F50" i="6" s="1"/>
  <c r="D49" i="1" s="1"/>
  <c r="L37" i="6"/>
  <c r="F106" i="6" s="1"/>
  <c r="C37" i="6"/>
  <c r="C41" i="6" s="1"/>
  <c r="C40" i="6" s="1"/>
  <c r="J33" i="6"/>
  <c r="I33" i="6"/>
  <c r="H33" i="6"/>
  <c r="G33" i="6"/>
  <c r="F33" i="6"/>
  <c r="E33" i="6"/>
  <c r="J32" i="6"/>
  <c r="H32" i="6"/>
  <c r="F32" i="6"/>
  <c r="D32" i="6"/>
  <c r="L27" i="6"/>
  <c r="L21" i="6"/>
  <c r="L22" i="6"/>
  <c r="F54" i="6" s="1"/>
  <c r="D36" i="1" s="1"/>
  <c r="L20" i="6"/>
  <c r="H49" i="6" s="1"/>
  <c r="F48" i="1" s="1"/>
  <c r="L19" i="6"/>
  <c r="F49" i="6" s="1"/>
  <c r="D48" i="1" s="1"/>
  <c r="L18" i="6"/>
  <c r="F104" i="6" s="1"/>
  <c r="I14" i="6"/>
  <c r="G14" i="6"/>
  <c r="E14" i="6"/>
  <c r="J13" i="6"/>
  <c r="J14" i="6" s="1"/>
  <c r="H13" i="6"/>
  <c r="H14" i="6" s="1"/>
  <c r="F13" i="6"/>
  <c r="F14" i="6" s="1"/>
  <c r="D13" i="6"/>
  <c r="D14" i="6" s="1"/>
  <c r="L10" i="6"/>
  <c r="C18" i="6" s="1"/>
  <c r="D19" i="5"/>
  <c r="F19" i="5" s="1"/>
  <c r="F18" i="5"/>
  <c r="E18" i="5"/>
  <c r="C18" i="5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G6" i="5"/>
  <c r="G8" i="5" s="1"/>
  <c r="F60" i="6" l="1"/>
  <c r="D39" i="1" s="1"/>
  <c r="J39" i="1" s="1"/>
  <c r="L42" i="6"/>
  <c r="D33" i="6"/>
  <c r="L32" i="6"/>
  <c r="F59" i="6"/>
  <c r="D37" i="1" s="1"/>
  <c r="J37" i="1" s="1"/>
  <c r="J45" i="1" s="1"/>
  <c r="L23" i="6"/>
  <c r="C19" i="6"/>
  <c r="C20" i="6" s="1"/>
  <c r="I19" i="8"/>
  <c r="I20" i="8" s="1"/>
  <c r="G19" i="8"/>
  <c r="G12" i="8"/>
  <c r="D22" i="8"/>
  <c r="F21" i="8"/>
  <c r="E21" i="8"/>
  <c r="G20" i="8"/>
  <c r="F51" i="6"/>
  <c r="F55" i="6"/>
  <c r="D38" i="1" s="1"/>
  <c r="H51" i="6"/>
  <c r="F105" i="6"/>
  <c r="F110" i="6" s="1"/>
  <c r="C38" i="6"/>
  <c r="C39" i="6" s="1"/>
  <c r="D20" i="5"/>
  <c r="E19" i="5"/>
  <c r="G18" i="5"/>
  <c r="I18" i="5"/>
  <c r="I19" i="5" s="1"/>
  <c r="F61" i="6" l="1"/>
  <c r="G21" i="8"/>
  <c r="C22" i="6"/>
  <c r="C21" i="6" s="1"/>
  <c r="F56" i="6"/>
  <c r="I21" i="8"/>
  <c r="E22" i="8"/>
  <c r="D23" i="8"/>
  <c r="F22" i="8"/>
  <c r="D21" i="5"/>
  <c r="F20" i="5"/>
  <c r="I20" i="5" s="1"/>
  <c r="E20" i="5"/>
  <c r="G19" i="5"/>
  <c r="G12" i="5"/>
  <c r="I22" i="8" l="1"/>
  <c r="D24" i="8"/>
  <c r="F23" i="8"/>
  <c r="E23" i="8"/>
  <c r="G22" i="8"/>
  <c r="G20" i="5"/>
  <c r="E21" i="5"/>
  <c r="D22" i="5"/>
  <c r="F21" i="5"/>
  <c r="I21" i="5" s="1"/>
  <c r="E24" i="8" l="1"/>
  <c r="F24" i="8"/>
  <c r="D25" i="8"/>
  <c r="I23" i="8"/>
  <c r="G23" i="8"/>
  <c r="D23" i="5"/>
  <c r="F22" i="5"/>
  <c r="I22" i="5" s="1"/>
  <c r="E22" i="5"/>
  <c r="G21" i="5"/>
  <c r="G24" i="8" l="1"/>
  <c r="D26" i="8"/>
  <c r="F25" i="8"/>
  <c r="E25" i="8"/>
  <c r="I24" i="8"/>
  <c r="G22" i="5"/>
  <c r="F23" i="5"/>
  <c r="I23" i="5" s="1"/>
  <c r="E23" i="5"/>
  <c r="D24" i="5"/>
  <c r="G25" i="8" l="1"/>
  <c r="I25" i="8"/>
  <c r="E26" i="8"/>
  <c r="D27" i="8"/>
  <c r="F26" i="8"/>
  <c r="F24" i="5"/>
  <c r="I24" i="5" s="1"/>
  <c r="E24" i="5"/>
  <c r="D25" i="5"/>
  <c r="G23" i="5"/>
  <c r="F53" i="1"/>
  <c r="D53" i="1"/>
  <c r="F45" i="1"/>
  <c r="D45" i="1"/>
  <c r="F29" i="1"/>
  <c r="D29" i="1"/>
  <c r="D17" i="1"/>
  <c r="I26" i="8" l="1"/>
  <c r="D28" i="8"/>
  <c r="F27" i="8"/>
  <c r="E27" i="8"/>
  <c r="G27" i="8" s="1"/>
  <c r="G26" i="8"/>
  <c r="G24" i="5"/>
  <c r="D26" i="5"/>
  <c r="F25" i="5"/>
  <c r="I25" i="5" s="1"/>
  <c r="E25" i="5"/>
  <c r="F55" i="1"/>
  <c r="F63" i="1" s="1"/>
  <c r="D55" i="1"/>
  <c r="D63" i="1" s="1"/>
  <c r="H45" i="1"/>
  <c r="F17" i="1"/>
  <c r="F31" i="1" s="1"/>
  <c r="F62" i="1" s="1"/>
  <c r="D31" i="1"/>
  <c r="H53" i="1"/>
  <c r="D66" i="1"/>
  <c r="K65" i="1" l="1"/>
  <c r="G25" i="5"/>
  <c r="I27" i="8"/>
  <c r="E28" i="8"/>
  <c r="D29" i="8"/>
  <c r="F28" i="8"/>
  <c r="F67" i="1"/>
  <c r="F26" i="5"/>
  <c r="I26" i="5" s="1"/>
  <c r="D27" i="5"/>
  <c r="E26" i="5"/>
  <c r="H55" i="1"/>
  <c r="H63" i="1" s="1"/>
  <c r="H17" i="1"/>
  <c r="H66" i="1" s="1"/>
  <c r="F57" i="1"/>
  <c r="F59" i="1" s="1"/>
  <c r="F66" i="1"/>
  <c r="H31" i="1"/>
  <c r="H62" i="1" s="1"/>
  <c r="D57" i="1"/>
  <c r="D62" i="1"/>
  <c r="D67" i="1" l="1"/>
  <c r="J65" i="1"/>
  <c r="I28" i="8"/>
  <c r="G28" i="8"/>
  <c r="D30" i="8"/>
  <c r="F29" i="8"/>
  <c r="E29" i="8"/>
  <c r="H67" i="1"/>
  <c r="G26" i="5"/>
  <c r="F27" i="5"/>
  <c r="I27" i="5" s="1"/>
  <c r="D28" i="5"/>
  <c r="E27" i="5"/>
  <c r="F64" i="1"/>
  <c r="F68" i="1" s="1"/>
  <c r="D59" i="1"/>
  <c r="H59" i="1" s="1"/>
  <c r="H57" i="1"/>
  <c r="H64" i="1" s="1"/>
  <c r="H68" i="1" s="1"/>
  <c r="D64" i="1"/>
  <c r="D68" i="1" s="1"/>
  <c r="I29" i="8" l="1"/>
  <c r="G29" i="8"/>
  <c r="E30" i="8"/>
  <c r="F30" i="8"/>
  <c r="D31" i="8"/>
  <c r="G27" i="5"/>
  <c r="E28" i="5"/>
  <c r="D29" i="5"/>
  <c r="F28" i="5"/>
  <c r="I28" i="5" s="1"/>
  <c r="I30" i="8" l="1"/>
  <c r="G30" i="8"/>
  <c r="D32" i="8"/>
  <c r="F31" i="8"/>
  <c r="E31" i="8"/>
  <c r="F29" i="5"/>
  <c r="I29" i="5" s="1"/>
  <c r="E29" i="5"/>
  <c r="D30" i="5"/>
  <c r="G28" i="5"/>
  <c r="I31" i="8" l="1"/>
  <c r="G31" i="8"/>
  <c r="E32" i="8"/>
  <c r="F32" i="8"/>
  <c r="D33" i="8"/>
  <c r="G29" i="5"/>
  <c r="D31" i="5"/>
  <c r="F30" i="5"/>
  <c r="I30" i="5" s="1"/>
  <c r="E30" i="5"/>
  <c r="I32" i="8" l="1"/>
  <c r="G32" i="8"/>
  <c r="D34" i="8"/>
  <c r="F33" i="8"/>
  <c r="E33" i="8"/>
  <c r="G30" i="5"/>
  <c r="F31" i="5"/>
  <c r="I31" i="5" s="1"/>
  <c r="D32" i="5"/>
  <c r="E31" i="5"/>
  <c r="G33" i="8" l="1"/>
  <c r="I33" i="8"/>
  <c r="E34" i="8"/>
  <c r="D35" i="8"/>
  <c r="F34" i="8"/>
  <c r="G31" i="5"/>
  <c r="F32" i="5"/>
  <c r="I32" i="5" s="1"/>
  <c r="E32" i="5"/>
  <c r="D33" i="5"/>
  <c r="I34" i="8" l="1"/>
  <c r="G34" i="8"/>
  <c r="D36" i="8"/>
  <c r="F35" i="8"/>
  <c r="I35" i="8" s="1"/>
  <c r="E35" i="8"/>
  <c r="G32" i="5"/>
  <c r="D34" i="5"/>
  <c r="F33" i="5"/>
  <c r="I33" i="5" s="1"/>
  <c r="E33" i="5"/>
  <c r="G33" i="5" l="1"/>
  <c r="G35" i="8"/>
  <c r="E36" i="8"/>
  <c r="F36" i="8"/>
  <c r="I36" i="8" s="1"/>
  <c r="D37" i="8"/>
  <c r="D35" i="5"/>
  <c r="E34" i="5"/>
  <c r="F34" i="5"/>
  <c r="I34" i="5" s="1"/>
  <c r="G36" i="8" l="1"/>
  <c r="D38" i="8"/>
  <c r="F37" i="8"/>
  <c r="L16" i="8" s="1"/>
  <c r="E37" i="8"/>
  <c r="G34" i="5"/>
  <c r="F35" i="5"/>
  <c r="I35" i="5" s="1"/>
  <c r="D36" i="5"/>
  <c r="E35" i="5"/>
  <c r="G37" i="8" l="1"/>
  <c r="K16" i="8"/>
  <c r="G10" i="8" s="1"/>
  <c r="E38" i="8"/>
  <c r="G38" i="8" s="1"/>
  <c r="D39" i="8"/>
  <c r="F38" i="8"/>
  <c r="I37" i="8"/>
  <c r="I38" i="8" s="1"/>
  <c r="G35" i="5"/>
  <c r="E36" i="5"/>
  <c r="D37" i="5"/>
  <c r="F36" i="5"/>
  <c r="I36" i="5" s="1"/>
  <c r="D40" i="8" l="1"/>
  <c r="F39" i="8"/>
  <c r="E39" i="8"/>
  <c r="G39" i="8" s="1"/>
  <c r="I39" i="8"/>
  <c r="G36" i="5"/>
  <c r="F37" i="5"/>
  <c r="D38" i="5"/>
  <c r="E37" i="5"/>
  <c r="E40" i="8" l="1"/>
  <c r="D41" i="8"/>
  <c r="F40" i="8"/>
  <c r="I40" i="8" s="1"/>
  <c r="K16" i="5"/>
  <c r="G10" i="5" s="1"/>
  <c r="G37" i="5"/>
  <c r="D39" i="5"/>
  <c r="F38" i="5"/>
  <c r="E38" i="5"/>
  <c r="L16" i="5"/>
  <c r="I37" i="5"/>
  <c r="D42" i="8" l="1"/>
  <c r="F41" i="8"/>
  <c r="I41" i="8" s="1"/>
  <c r="E41" i="8"/>
  <c r="G41" i="8" s="1"/>
  <c r="G40" i="8"/>
  <c r="I38" i="5"/>
  <c r="D40" i="5"/>
  <c r="F39" i="5"/>
  <c r="E39" i="5"/>
  <c r="G38" i="5"/>
  <c r="E42" i="8" l="1"/>
  <c r="D43" i="8"/>
  <c r="F42" i="8"/>
  <c r="I42" i="8" s="1"/>
  <c r="G39" i="5"/>
  <c r="I39" i="5"/>
  <c r="D41" i="5"/>
  <c r="F40" i="5"/>
  <c r="E40" i="5"/>
  <c r="D44" i="8" l="1"/>
  <c r="F43" i="8"/>
  <c r="I43" i="8" s="1"/>
  <c r="E43" i="8"/>
  <c r="G42" i="8"/>
  <c r="I40" i="5"/>
  <c r="G40" i="5"/>
  <c r="D42" i="5"/>
  <c r="F41" i="5"/>
  <c r="E41" i="5"/>
  <c r="G43" i="8" l="1"/>
  <c r="E44" i="8"/>
  <c r="F44" i="8"/>
  <c r="I44" i="8" s="1"/>
  <c r="D45" i="8"/>
  <c r="I41" i="5"/>
  <c r="G41" i="5"/>
  <c r="D43" i="5"/>
  <c r="F42" i="5"/>
  <c r="E42" i="5"/>
  <c r="D46" i="8" l="1"/>
  <c r="F45" i="8"/>
  <c r="I45" i="8" s="1"/>
  <c r="E45" i="8"/>
  <c r="G44" i="8"/>
  <c r="G42" i="5"/>
  <c r="I42" i="5"/>
  <c r="D44" i="5"/>
  <c r="F43" i="5"/>
  <c r="E43" i="5"/>
  <c r="G45" i="8" l="1"/>
  <c r="E46" i="8"/>
  <c r="D47" i="8"/>
  <c r="F46" i="8"/>
  <c r="I46" i="8" s="1"/>
  <c r="I43" i="5"/>
  <c r="G43" i="5"/>
  <c r="D45" i="5"/>
  <c r="F44" i="5"/>
  <c r="E44" i="5"/>
  <c r="I44" i="5" l="1"/>
  <c r="F47" i="8"/>
  <c r="F49" i="8" s="1"/>
  <c r="M17" i="8" s="1"/>
  <c r="E47" i="8"/>
  <c r="G46" i="8"/>
  <c r="G44" i="5"/>
  <c r="D46" i="5"/>
  <c r="F45" i="5"/>
  <c r="E45" i="5"/>
  <c r="I45" i="5" l="1"/>
  <c r="G47" i="8"/>
  <c r="G49" i="8" s="1"/>
  <c r="E49" i="8"/>
  <c r="I47" i="8"/>
  <c r="D47" i="5"/>
  <c r="F46" i="5"/>
  <c r="E46" i="5"/>
  <c r="G45" i="5"/>
  <c r="I46" i="5" l="1"/>
  <c r="G46" i="5"/>
  <c r="F47" i="5"/>
  <c r="F49" i="5" s="1"/>
  <c r="M17" i="5" s="1"/>
  <c r="E47" i="5"/>
  <c r="G47" i="5" l="1"/>
  <c r="G49" i="5" s="1"/>
  <c r="E49" i="5"/>
  <c r="I47" i="5"/>
</calcChain>
</file>

<file path=xl/sharedStrings.xml><?xml version="1.0" encoding="utf-8"?>
<sst xmlns="http://schemas.openxmlformats.org/spreadsheetml/2006/main" count="345" uniqueCount="190">
  <si>
    <t>Name</t>
  </si>
  <si>
    <t>Average</t>
  </si>
  <si>
    <t>Beginning</t>
  </si>
  <si>
    <t>Ending</t>
  </si>
  <si>
    <t>Market</t>
  </si>
  <si>
    <t>Market Value</t>
  </si>
  <si>
    <t xml:space="preserve">  Value</t>
  </si>
  <si>
    <t>ASSETS</t>
  </si>
  <si>
    <t>Current Assets</t>
  </si>
  <si>
    <t>Other Current Assets</t>
  </si>
  <si>
    <t>Total Current Assets</t>
  </si>
  <si>
    <t>Fixed Assets</t>
  </si>
  <si>
    <t>Other Assets</t>
  </si>
  <si>
    <t xml:space="preserve">   Total Fixed Assets</t>
  </si>
  <si>
    <t>TOTAL ASSETS</t>
  </si>
  <si>
    <t xml:space="preserve">LIABILITIES </t>
  </si>
  <si>
    <t>Current Liabilities</t>
  </si>
  <si>
    <t>Accounts Payable</t>
  </si>
  <si>
    <t>Other Current Liabilities</t>
  </si>
  <si>
    <t>Total Current Liabilities</t>
  </si>
  <si>
    <t>Long Term Liabilities</t>
  </si>
  <si>
    <t>Mortgages</t>
  </si>
  <si>
    <t>Total Long Term Liabilities</t>
  </si>
  <si>
    <t xml:space="preserve">TOTAL LIABILITIES </t>
  </si>
  <si>
    <t>TOTAL EQUITY</t>
  </si>
  <si>
    <t>TOTAL LIABILITIES &amp; EQUITY</t>
  </si>
  <si>
    <t>Assets</t>
  </si>
  <si>
    <t>Liabilities</t>
  </si>
  <si>
    <t>Equity</t>
  </si>
  <si>
    <t>Current Ratio</t>
  </si>
  <si>
    <t>Interest</t>
  </si>
  <si>
    <t>Report Date</t>
  </si>
  <si>
    <t>+</t>
  </si>
  <si>
    <t>-</t>
  </si>
  <si>
    <t>__________________________________________________________________________________________________</t>
  </si>
  <si>
    <t>CASH FROM FINANCING</t>
  </si>
  <si>
    <t xml:space="preserve">  Other Loan Payment</t>
  </si>
  <si>
    <t xml:space="preserve">  New Capital Lease</t>
  </si>
  <si>
    <t xml:space="preserve">  Capital Lease Payment</t>
  </si>
  <si>
    <t>Lender Name</t>
  </si>
  <si>
    <t>Interest Rate</t>
  </si>
  <si>
    <t>Annual Date of Payment</t>
  </si>
  <si>
    <t>Length of Rate - Years</t>
  </si>
  <si>
    <t>Asset(s) Colleterial</t>
  </si>
  <si>
    <t>Interest Rate -%</t>
  </si>
  <si>
    <t>Description</t>
  </si>
  <si>
    <t xml:space="preserve">  Fiscal Year</t>
  </si>
  <si>
    <t>Totals</t>
  </si>
  <si>
    <t xml:space="preserve">Principal Payments </t>
  </si>
  <si>
    <t>________________________________________________</t>
  </si>
  <si>
    <t xml:space="preserve">Statement of Cash Flow Information </t>
  </si>
  <si>
    <t>#1</t>
  </si>
  <si>
    <t>#2</t>
  </si>
  <si>
    <t>#3</t>
  </si>
  <si>
    <t>#4</t>
  </si>
  <si>
    <t>Collateral Comments</t>
  </si>
  <si>
    <t>Collateral</t>
  </si>
  <si>
    <t>Interest Payment Made</t>
  </si>
  <si>
    <t xml:space="preserve">  New Other Loans</t>
  </si>
  <si>
    <t>Needs explanation</t>
  </si>
  <si>
    <t>Net Cash From Financing</t>
  </si>
  <si>
    <t>Other Term Liabilities</t>
  </si>
  <si>
    <t>Beginning date is when loan opened.</t>
  </si>
  <si>
    <t xml:space="preserve">  Mortgage Loan Principal Payment</t>
  </si>
  <si>
    <t>Other Loans - Alternatives</t>
  </si>
  <si>
    <r>
      <t xml:space="preserve">Mortgage Loans - </t>
    </r>
    <r>
      <rPr>
        <b/>
        <sz val="11"/>
        <color theme="1"/>
        <rFont val="Arial"/>
        <family val="2"/>
      </rPr>
      <t>Alternatives</t>
    </r>
  </si>
  <si>
    <t>Accrued Interest Payment Mortgage</t>
  </si>
  <si>
    <t>Accrued Interest - Payment Other Loans</t>
  </si>
  <si>
    <r>
      <t xml:space="preserve">Loan Beginning- </t>
    </r>
    <r>
      <rPr>
        <sz val="10"/>
        <color theme="1"/>
        <rFont val="Arial"/>
        <family val="2"/>
      </rPr>
      <t>Actual Date</t>
    </r>
  </si>
  <si>
    <t>Value of Initial Investment</t>
  </si>
  <si>
    <t xml:space="preserve">Annual Summary  of Financial Data </t>
  </si>
  <si>
    <t>Mortgage Loans Outstanding</t>
  </si>
  <si>
    <t>Other Loans Outstanding</t>
  </si>
  <si>
    <t>Interest Payment</t>
  </si>
  <si>
    <t xml:space="preserve">Mortgage </t>
  </si>
  <si>
    <t>Other Loans</t>
  </si>
  <si>
    <t>Fiscal Year Principal Payment</t>
  </si>
  <si>
    <t>Total Year Payments Requirement</t>
  </si>
  <si>
    <t>Balance Sheet and Accrual Adjustments Values</t>
  </si>
  <si>
    <t xml:space="preserve">Adjustment - Current Liabilities </t>
  </si>
  <si>
    <t>Total Interest Accrual Adjustments</t>
  </si>
  <si>
    <t>Accrued Payment - Mortgage</t>
  </si>
  <si>
    <t>Accrued Payment - Other Loans</t>
  </si>
  <si>
    <t>Total Accrual Payment Adjustments</t>
  </si>
  <si>
    <t>Ensure changes are for the fiscal year.</t>
  </si>
  <si>
    <t xml:space="preserve">  New Mortgage Loans </t>
  </si>
  <si>
    <t>Added Loans in Fiscal Year</t>
  </si>
  <si>
    <t>%</t>
  </si>
  <si>
    <t>Example 1</t>
  </si>
  <si>
    <t>Amount of Loan</t>
  </si>
  <si>
    <t>Down Payment</t>
  </si>
  <si>
    <t>Ending of Year Loans Balance</t>
  </si>
  <si>
    <t>Beginning of Year Loans Balance</t>
  </si>
  <si>
    <t>Down Payment - % of Total Value</t>
  </si>
  <si>
    <t>Loans Amount - Principal Balance</t>
  </si>
  <si>
    <t>Total Value of Investment</t>
  </si>
  <si>
    <t>Investment Made</t>
  </si>
  <si>
    <t>Date of Report</t>
  </si>
  <si>
    <t>Total Investment</t>
  </si>
  <si>
    <t>Equity In Total Investment (%)</t>
  </si>
  <si>
    <t xml:space="preserve">                        Down Payment </t>
  </si>
  <si>
    <t>Length of Note (Years)</t>
  </si>
  <si>
    <t xml:space="preserve">         Total Initial Loan</t>
  </si>
  <si>
    <t>Interest Rate (%)</t>
  </si>
  <si>
    <t xml:space="preserve">         Total Interest Cost</t>
  </si>
  <si>
    <t>Annual Debt Service Requirement</t>
  </si>
  <si>
    <t>Total  Check on Equations</t>
  </si>
  <si>
    <t xml:space="preserve"> Principal</t>
  </si>
  <si>
    <t>Total</t>
  </si>
  <si>
    <t>Payments</t>
  </si>
  <si>
    <t>Year</t>
  </si>
  <si>
    <t>Annual</t>
  </si>
  <si>
    <t>Principal</t>
  </si>
  <si>
    <t>Initial Year of Loan</t>
  </si>
  <si>
    <t xml:space="preserve">        Year</t>
  </si>
  <si>
    <t>Payment</t>
  </si>
  <si>
    <t xml:space="preserve">   Balance</t>
  </si>
  <si>
    <t>Remaining Balance or outstanding balance.</t>
  </si>
  <si>
    <t>Term Loan Payment Schedule Calculator</t>
  </si>
  <si>
    <t>Length of Loan - Years</t>
  </si>
  <si>
    <t>Loan Descriptions By Lender and Payment Calculator</t>
  </si>
  <si>
    <t xml:space="preserve">                                             Name</t>
  </si>
  <si>
    <t xml:space="preserve">Business Operating Loans Summary </t>
  </si>
  <si>
    <t>Business Operating Loans Description</t>
  </si>
  <si>
    <t>Interest Paid</t>
  </si>
  <si>
    <t xml:space="preserve"> Operating Loan Outstanding Balance</t>
  </si>
  <si>
    <t xml:space="preserve"> Interest Rate</t>
  </si>
  <si>
    <t>Lender 2</t>
  </si>
  <si>
    <t>Total Operating Loans</t>
  </si>
  <si>
    <t>Accrual Operating Loans Interest Adjustment*</t>
  </si>
  <si>
    <t xml:space="preserve">*The IRS Schedule F. form includes the operating interest with other loan interest. </t>
  </si>
  <si>
    <t>Operating Loans</t>
  </si>
  <si>
    <t>Loan Description by Lender Worksheet</t>
  </si>
  <si>
    <t>Report Name</t>
  </si>
  <si>
    <t xml:space="preserve">      Comments</t>
  </si>
  <si>
    <t>First time used lender</t>
  </si>
  <si>
    <t>Loan Number Given</t>
  </si>
  <si>
    <t>Number assigned by lender</t>
  </si>
  <si>
    <t>Notes</t>
  </si>
  <si>
    <t>______________________________________________________________________________</t>
  </si>
  <si>
    <t>Banker 1</t>
  </si>
  <si>
    <t>Liabilities/Asset Ratio</t>
  </si>
  <si>
    <t>Liabilities/Equity Ratio</t>
  </si>
  <si>
    <t>Other Loan Principal Due</t>
  </si>
  <si>
    <t>Other Loan Interest Due</t>
  </si>
  <si>
    <t xml:space="preserve"> Scheduled principal payments on mortgage Loans</t>
  </si>
  <si>
    <t xml:space="preserve"> Scheduled principal payments on other Loans</t>
  </si>
  <si>
    <t xml:space="preserve">Total </t>
  </si>
  <si>
    <t>Fiscal Year</t>
  </si>
  <si>
    <t xml:space="preserve">Total Year Interest </t>
  </si>
  <si>
    <t>Mortgage Principal Due</t>
  </si>
  <si>
    <t>Mortgage Interest Due</t>
  </si>
  <si>
    <t xml:space="preserve"> Interest Expense</t>
  </si>
  <si>
    <t>Blank</t>
  </si>
  <si>
    <t>SUMMARY OF BALANCE SHEET</t>
  </si>
  <si>
    <t>:1</t>
  </si>
  <si>
    <t>Solvency</t>
  </si>
  <si>
    <t>Percent Ownership</t>
  </si>
  <si>
    <t>Equity to Assets %</t>
  </si>
  <si>
    <t>Solvency Ratio</t>
  </si>
  <si>
    <t xml:space="preserve">Market Valued Personal Balance Sheet </t>
  </si>
  <si>
    <t>Family Balance Sheet</t>
  </si>
  <si>
    <t xml:space="preserve">Ranch Family </t>
  </si>
  <si>
    <t>Bank Savings Account</t>
  </si>
  <si>
    <t>Bank cash accounts</t>
  </si>
  <si>
    <t>Auto #1</t>
  </si>
  <si>
    <t>Auto Loan</t>
  </si>
  <si>
    <t>Credit Card</t>
  </si>
  <si>
    <t>Clothing &amp; Personal Items</t>
  </si>
  <si>
    <t>Stocks Owned</t>
  </si>
  <si>
    <t>Bonds Owned</t>
  </si>
  <si>
    <t>Mutual Funds</t>
  </si>
  <si>
    <t>Family example</t>
  </si>
  <si>
    <t>Cabin off ranch</t>
  </si>
  <si>
    <t>Joe</t>
  </si>
  <si>
    <t>Car man</t>
  </si>
  <si>
    <t>Family Car</t>
  </si>
  <si>
    <t>Joe Banker</t>
  </si>
  <si>
    <t>Cabin on Lake</t>
  </si>
  <si>
    <t>Car dealer</t>
  </si>
  <si>
    <t>Car</t>
  </si>
  <si>
    <t>Cabin on lake</t>
  </si>
  <si>
    <t>To summarize loan data from the lender.</t>
  </si>
  <si>
    <t>Cabin not on farm</t>
  </si>
  <si>
    <t>New Auto #2</t>
  </si>
  <si>
    <t>Education Loan Principal Due</t>
  </si>
  <si>
    <t>Education Loan Interest Due</t>
  </si>
  <si>
    <t>$</t>
  </si>
  <si>
    <t>Units</t>
  </si>
  <si>
    <t>Print to fill out to record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</si>
</sst>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[$$-409]#,##0"/>
    <numFmt numFmtId="168" formatCode="0.00_)"/>
    <numFmt numFmtId="169" formatCode="0_)"/>
  </numFmts>
  <fonts count="4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33CC"/>
      <name val="Arial"/>
      <family val="2"/>
    </font>
    <font>
      <sz val="12"/>
      <color rgb="FF3333FF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sz val="12"/>
      <color rgb="FF0033CC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sz val="10"/>
      <color rgb="FF0033CC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3333FF"/>
      <name val="Times New Roman"/>
      <family val="1"/>
    </font>
    <font>
      <sz val="12"/>
      <name val="Times New Roman"/>
      <family val="1"/>
    </font>
    <font>
      <b/>
      <sz val="12"/>
      <color rgb="FF3333FF"/>
      <name val="Times New Roman"/>
      <family val="1"/>
    </font>
    <font>
      <sz val="11"/>
      <color rgb="FF0000FF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b/>
      <sz val="12"/>
      <color rgb="FF3333FF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rgb="FF0000FF"/>
      <name val="Calibri Light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1"/>
      <color rgb="FF3333FF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4" fontId="6" fillId="0" borderId="0" xfId="0" applyNumberFormat="1" applyFont="1" applyProtection="1">
      <protection locked="0"/>
    </xf>
    <xf numFmtId="14" fontId="5" fillId="0" borderId="0" xfId="0" applyNumberFormat="1" applyFont="1"/>
    <xf numFmtId="14" fontId="4" fillId="0" borderId="0" xfId="0" applyNumberFormat="1" applyFont="1"/>
    <xf numFmtId="0" fontId="7" fillId="0" borderId="0" xfId="0" applyFont="1" applyProtection="1">
      <protection locked="0"/>
    </xf>
    <xf numFmtId="164" fontId="8" fillId="0" borderId="0" xfId="1" applyNumberFormat="1" applyFont="1" applyProtection="1">
      <protection locked="0"/>
    </xf>
    <xf numFmtId="164" fontId="9" fillId="0" borderId="0" xfId="1" applyNumberFormat="1" applyFont="1" applyProtection="1"/>
    <xf numFmtId="0" fontId="10" fillId="0" borderId="0" xfId="0" applyFont="1" applyProtection="1">
      <protection locked="0"/>
    </xf>
    <xf numFmtId="164" fontId="4" fillId="0" borderId="0" xfId="1" applyNumberFormat="1" applyFont="1"/>
    <xf numFmtId="164" fontId="5" fillId="0" borderId="0" xfId="1" applyNumberFormat="1" applyFont="1" applyProtection="1"/>
    <xf numFmtId="164" fontId="1" fillId="0" borderId="0" xfId="1" applyNumberFormat="1" applyFont="1"/>
    <xf numFmtId="164" fontId="0" fillId="0" borderId="0" xfId="1" applyNumberFormat="1" applyFont="1" applyProtection="1"/>
    <xf numFmtId="164" fontId="0" fillId="0" borderId="0" xfId="1" applyNumberFormat="1" applyFont="1"/>
    <xf numFmtId="0" fontId="11" fillId="0" borderId="0" xfId="0" applyFont="1"/>
    <xf numFmtId="164" fontId="12" fillId="0" borderId="0" xfId="1" applyNumberFormat="1" applyFont="1" applyProtection="1">
      <protection locked="0"/>
    </xf>
    <xf numFmtId="164" fontId="0" fillId="0" borderId="0" xfId="0" applyNumberFormat="1"/>
    <xf numFmtId="164" fontId="4" fillId="0" borderId="0" xfId="1" applyNumberFormat="1" applyFont="1" applyProtection="1"/>
    <xf numFmtId="164" fontId="13" fillId="0" borderId="0" xfId="1" applyNumberFormat="1" applyFont="1" applyProtection="1"/>
    <xf numFmtId="0" fontId="7" fillId="0" borderId="0" xfId="0" applyFont="1"/>
    <xf numFmtId="0" fontId="14" fillId="0" borderId="0" xfId="0" applyFont="1"/>
    <xf numFmtId="0" fontId="4" fillId="0" borderId="0" xfId="0" applyFont="1" applyProtection="1">
      <protection locked="0"/>
    </xf>
    <xf numFmtId="0" fontId="15" fillId="0" borderId="0" xfId="0" applyFont="1"/>
    <xf numFmtId="0" fontId="16" fillId="0" borderId="0" xfId="0" applyFont="1" applyProtection="1">
      <protection locked="0"/>
    </xf>
    <xf numFmtId="0" fontId="10" fillId="0" borderId="0" xfId="0" applyFont="1"/>
    <xf numFmtId="0" fontId="17" fillId="0" borderId="0" xfId="0" applyFont="1"/>
    <xf numFmtId="164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2" fontId="2" fillId="0" borderId="0" xfId="2" applyNumberFormat="1" applyFont="1"/>
    <xf numFmtId="0" fontId="1" fillId="0" borderId="0" xfId="0" applyFont="1"/>
    <xf numFmtId="0" fontId="19" fillId="0" borderId="0" xfId="0" applyFont="1" applyProtection="1">
      <protection locked="0"/>
    </xf>
    <xf numFmtId="14" fontId="19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8" fontId="14" fillId="0" borderId="0" xfId="0" applyNumberFormat="1" applyFont="1"/>
    <xf numFmtId="0" fontId="23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164" fontId="19" fillId="0" borderId="0" xfId="0" applyNumberFormat="1" applyFont="1" applyProtection="1">
      <protection locked="0"/>
    </xf>
    <xf numFmtId="165" fontId="19" fillId="0" borderId="0" xfId="0" applyNumberFormat="1" applyFont="1"/>
    <xf numFmtId="1" fontId="19" fillId="0" borderId="0" xfId="0" applyNumberFormat="1" applyFont="1"/>
    <xf numFmtId="0" fontId="25" fillId="0" borderId="0" xfId="0" applyFont="1"/>
    <xf numFmtId="0" fontId="24" fillId="0" borderId="0" xfId="0" applyFont="1"/>
    <xf numFmtId="0" fontId="24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164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10" fillId="0" borderId="0" xfId="0" applyNumberFormat="1" applyFont="1"/>
    <xf numFmtId="9" fontId="10" fillId="0" borderId="0" xfId="2" applyFont="1" applyProtection="1"/>
    <xf numFmtId="1" fontId="30" fillId="0" borderId="0" xfId="1" applyNumberFormat="1" applyFont="1" applyProtection="1"/>
    <xf numFmtId="164" fontId="4" fillId="0" borderId="0" xfId="0" applyNumberFormat="1" applyFont="1"/>
    <xf numFmtId="1" fontId="30" fillId="0" borderId="0" xfId="0" applyNumberFormat="1" applyFont="1"/>
    <xf numFmtId="14" fontId="2" fillId="0" borderId="0" xfId="0" applyNumberFormat="1" applyFont="1"/>
    <xf numFmtId="164" fontId="2" fillId="0" borderId="0" xfId="1" applyNumberFormat="1" applyFont="1"/>
    <xf numFmtId="164" fontId="7" fillId="0" borderId="0" xfId="0" applyNumberFormat="1" applyFont="1" applyProtection="1">
      <protection locked="0"/>
    </xf>
    <xf numFmtId="1" fontId="19" fillId="0" borderId="5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14" fontId="32" fillId="0" borderId="0" xfId="0" quotePrefix="1" applyNumberFormat="1" applyFont="1"/>
    <xf numFmtId="0" fontId="33" fillId="0" borderId="0" xfId="0" applyFont="1" applyProtection="1">
      <protection locked="0"/>
    </xf>
    <xf numFmtId="14" fontId="7" fillId="0" borderId="5" xfId="0" applyNumberFormat="1" applyFont="1" applyBorder="1" applyProtection="1">
      <protection locked="0"/>
    </xf>
    <xf numFmtId="167" fontId="8" fillId="2" borderId="6" xfId="0" applyNumberFormat="1" applyFont="1" applyFill="1" applyBorder="1" applyProtection="1">
      <protection locked="0"/>
    </xf>
    <xf numFmtId="168" fontId="8" fillId="2" borderId="6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5" fontId="10" fillId="0" borderId="0" xfId="0" applyNumberFormat="1" applyFont="1"/>
    <xf numFmtId="164" fontId="8" fillId="0" borderId="0" xfId="0" applyNumberFormat="1" applyFont="1"/>
    <xf numFmtId="0" fontId="8" fillId="2" borderId="6" xfId="0" applyFont="1" applyFill="1" applyBorder="1" applyProtection="1">
      <protection locked="0"/>
    </xf>
    <xf numFmtId="7" fontId="4" fillId="0" borderId="0" xfId="0" applyNumberFormat="1" applyFont="1"/>
    <xf numFmtId="0" fontId="10" fillId="0" borderId="0" xfId="0" applyFont="1"/>
    <xf numFmtId="5" fontId="4" fillId="0" borderId="0" xfId="0" applyNumberFormat="1" applyFont="1"/>
    <xf numFmtId="169" fontId="8" fillId="2" borderId="6" xfId="0" applyNumberFormat="1" applyFont="1" applyFill="1" applyBorder="1" applyProtection="1">
      <protection locked="0"/>
    </xf>
    <xf numFmtId="5" fontId="0" fillId="0" borderId="0" xfId="0" applyNumberFormat="1"/>
    <xf numFmtId="0" fontId="35" fillId="0" borderId="0" xfId="0" applyFont="1"/>
    <xf numFmtId="5" fontId="35" fillId="0" borderId="0" xfId="0" applyNumberFormat="1" applyFont="1"/>
    <xf numFmtId="5" fontId="26" fillId="2" borderId="0" xfId="0" applyNumberFormat="1" applyFont="1" applyFill="1"/>
    <xf numFmtId="5" fontId="17" fillId="2" borderId="0" xfId="0" applyNumberFormat="1" applyFont="1" applyFill="1"/>
    <xf numFmtId="167" fontId="10" fillId="0" borderId="0" xfId="3" applyNumberFormat="1" applyFont="1"/>
    <xf numFmtId="7" fontId="0" fillId="0" borderId="0" xfId="0" applyNumberFormat="1"/>
    <xf numFmtId="7" fontId="26" fillId="2" borderId="0" xfId="0" applyNumberFormat="1" applyFont="1" applyFill="1"/>
    <xf numFmtId="0" fontId="26" fillId="2" borderId="0" xfId="0" applyFont="1" applyFill="1"/>
    <xf numFmtId="0" fontId="8" fillId="2" borderId="0" xfId="0" applyFont="1" applyFill="1" applyBorder="1" applyProtection="1">
      <protection locked="0"/>
    </xf>
    <xf numFmtId="14" fontId="19" fillId="0" borderId="5" xfId="0" applyNumberFormat="1" applyFont="1" applyBorder="1" applyProtection="1">
      <protection locked="0"/>
    </xf>
    <xf numFmtId="0" fontId="0" fillId="0" borderId="0" xfId="0" applyProtection="1">
      <protection locked="0"/>
    </xf>
    <xf numFmtId="1" fontId="19" fillId="0" borderId="0" xfId="0" applyNumberFormat="1" applyFont="1" applyProtection="1">
      <protection locked="0"/>
    </xf>
    <xf numFmtId="165" fontId="19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9" fillId="0" borderId="0" xfId="0" applyFo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36" fillId="0" borderId="0" xfId="0" applyFont="1" applyProtection="1">
      <protection locked="0"/>
    </xf>
    <xf numFmtId="166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4" fontId="19" fillId="0" borderId="1" xfId="0" applyNumberFormat="1" applyFont="1" applyBorder="1" applyAlignment="1" applyProtection="1">
      <alignment horizontal="left"/>
      <protection locked="0"/>
    </xf>
    <xf numFmtId="0" fontId="24" fillId="0" borderId="5" xfId="0" applyFont="1" applyBorder="1" applyProtection="1">
      <protection locked="0"/>
    </xf>
    <xf numFmtId="6" fontId="4" fillId="0" borderId="0" xfId="0" applyNumberFormat="1" applyFont="1"/>
    <xf numFmtId="0" fontId="0" fillId="0" borderId="0" xfId="0"/>
    <xf numFmtId="164" fontId="10" fillId="0" borderId="0" xfId="1" applyNumberFormat="1" applyFont="1" applyProtection="1"/>
    <xf numFmtId="164" fontId="35" fillId="0" borderId="0" xfId="1" applyNumberFormat="1" applyFont="1" applyProtection="1"/>
    <xf numFmtId="164" fontId="2" fillId="0" borderId="0" xfId="0" applyNumberFormat="1" applyFont="1" applyProtection="1"/>
    <xf numFmtId="164" fontId="29" fillId="0" borderId="0" xfId="1" applyNumberFormat="1" applyFont="1" applyProtection="1"/>
    <xf numFmtId="164" fontId="1" fillId="0" borderId="0" xfId="1" applyNumberFormat="1" applyFont="1" applyProtection="1"/>
    <xf numFmtId="164" fontId="1" fillId="0" borderId="0" xfId="0" applyNumberFormat="1" applyFont="1" applyProtection="1"/>
    <xf numFmtId="0" fontId="0" fillId="0" borderId="0" xfId="0" applyFont="1" applyProtection="1">
      <protection locked="0"/>
    </xf>
    <xf numFmtId="1" fontId="4" fillId="0" borderId="0" xfId="0" applyNumberFormat="1" applyFont="1" applyBorder="1" applyProtection="1"/>
    <xf numFmtId="164" fontId="26" fillId="0" borderId="0" xfId="0" applyNumberFormat="1" applyFont="1"/>
    <xf numFmtId="164" fontId="0" fillId="0" borderId="0" xfId="0" applyNumberFormat="1" applyFont="1"/>
    <xf numFmtId="1" fontId="14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164" fontId="39" fillId="0" borderId="0" xfId="0" applyNumberFormat="1" applyFont="1"/>
    <xf numFmtId="0" fontId="0" fillId="0" borderId="0" xfId="0"/>
    <xf numFmtId="9" fontId="2" fillId="0" borderId="0" xfId="2" applyFont="1"/>
    <xf numFmtId="0" fontId="20" fillId="0" borderId="5" xfId="0" applyFont="1" applyBorder="1" applyAlignment="1" applyProtection="1">
      <alignment horizontal="left"/>
      <protection locked="0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Protection="1">
      <protection locked="0"/>
    </xf>
    <xf numFmtId="0" fontId="0" fillId="0" borderId="0" xfId="0"/>
    <xf numFmtId="164" fontId="19" fillId="0" borderId="1" xfId="0" applyNumberFormat="1" applyFont="1" applyBorder="1" applyProtection="1">
      <protection locked="0"/>
    </xf>
    <xf numFmtId="165" fontId="19" fillId="0" borderId="1" xfId="0" applyNumberFormat="1" applyFont="1" applyBorder="1" applyProtection="1">
      <protection locked="0"/>
    </xf>
    <xf numFmtId="1" fontId="19" fillId="0" borderId="3" xfId="0" applyNumberFormat="1" applyFont="1" applyBorder="1" applyProtection="1">
      <protection locked="0"/>
    </xf>
    <xf numFmtId="0" fontId="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4" fillId="0" borderId="2" xfId="0" applyFont="1" applyBorder="1" applyAlignment="1" applyProtection="1">
      <protection locked="0"/>
    </xf>
    <xf numFmtId="0" fontId="38" fillId="0" borderId="4" xfId="0" applyFont="1" applyBorder="1" applyAlignment="1" applyProtection="1">
      <protection locked="0"/>
    </xf>
    <xf numFmtId="0" fontId="0" fillId="0" borderId="0" xfId="0" applyAlignment="1">
      <alignment horizontal="center"/>
    </xf>
    <xf numFmtId="0" fontId="24" fillId="0" borderId="1" xfId="0" applyFont="1" applyBorder="1" applyAlignment="1" applyProtection="1">
      <alignment horizontal="left"/>
      <protection locked="0"/>
    </xf>
    <xf numFmtId="0" fontId="24" fillId="0" borderId="2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24" fillId="0" borderId="4" xfId="0" applyFont="1" applyBorder="1" applyProtection="1">
      <protection locked="0"/>
    </xf>
    <xf numFmtId="0" fontId="31" fillId="0" borderId="2" xfId="0" applyFont="1" applyBorder="1" applyProtection="1">
      <protection locked="0"/>
    </xf>
    <xf numFmtId="0" fontId="31" fillId="0" borderId="3" xfId="0" applyFont="1" applyBorder="1" applyProtection="1">
      <protection locked="0"/>
    </xf>
    <xf numFmtId="0" fontId="31" fillId="0" borderId="4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/>
    <xf numFmtId="0" fontId="4" fillId="0" borderId="0" xfId="0" applyFont="1" applyAlignment="1">
      <alignment horizontal="center"/>
    </xf>
    <xf numFmtId="0" fontId="20" fillId="0" borderId="2" xfId="0" applyFont="1" applyBorder="1" applyAlignment="1" applyProtection="1">
      <alignment horizontal="left"/>
      <protection locked="0"/>
    </xf>
    <xf numFmtId="0" fontId="19" fillId="0" borderId="4" xfId="0" applyFont="1" applyBorder="1" applyAlignment="1" applyProtection="1">
      <alignment horizontal="left"/>
      <protection locked="0"/>
    </xf>
    <xf numFmtId="0" fontId="24" fillId="0" borderId="1" xfId="0" applyFont="1" applyBorder="1" applyProtection="1">
      <protection locked="0"/>
    </xf>
    <xf numFmtId="0" fontId="0" fillId="0" borderId="0" xfId="0"/>
    <xf numFmtId="0" fontId="17" fillId="0" borderId="0" xfId="0" applyFont="1" applyAlignment="1" applyProtection="1">
      <alignment horizontal="center"/>
      <protection locked="0"/>
    </xf>
    <xf numFmtId="0" fontId="37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24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4" fillId="0" borderId="2" xfId="0" applyFont="1" applyBorder="1" applyProtection="1">
      <protection locked="0"/>
    </xf>
    <xf numFmtId="0" fontId="34" fillId="0" borderId="4" xfId="0" applyFont="1" applyBorder="1" applyProtection="1"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6D0E-6BE5-4331-9906-ABA453EED0CC}">
  <sheetPr>
    <pageSetUpPr fitToPage="1"/>
  </sheetPr>
  <dimension ref="A1:L71"/>
  <sheetViews>
    <sheetView tabSelected="1" workbookViewId="0">
      <selection sqref="A1:K1"/>
    </sheetView>
  </sheetViews>
  <sheetFormatPr defaultRowHeight="15" x14ac:dyDescent="0.25"/>
  <cols>
    <col min="1" max="1" width="3.26953125" customWidth="1"/>
    <col min="2" max="2" width="6.7265625" customWidth="1"/>
    <col min="3" max="3" width="27.36328125" customWidth="1"/>
    <col min="4" max="4" width="13.26953125" customWidth="1"/>
    <col min="5" max="5" width="3.26953125" customWidth="1"/>
    <col min="6" max="6" width="12.08984375" customWidth="1"/>
    <col min="7" max="7" width="2.90625" style="130" customWidth="1"/>
    <col min="8" max="8" width="12.36328125" customWidth="1"/>
    <col min="9" max="9" width="2.81640625" customWidth="1"/>
    <col min="11" max="11" width="7.90625" customWidth="1"/>
  </cols>
  <sheetData>
    <row r="1" spans="1:11" ht="15.6" x14ac:dyDescent="0.3">
      <c r="A1" s="146" t="s">
        <v>160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3" spans="1:11" ht="15.6" x14ac:dyDescent="0.3">
      <c r="B3" s="1" t="s">
        <v>0</v>
      </c>
      <c r="C3" s="135" t="s">
        <v>161</v>
      </c>
      <c r="D3" s="2"/>
      <c r="E3" s="2"/>
      <c r="F3" s="2"/>
      <c r="G3" s="129"/>
      <c r="H3" s="3" t="s">
        <v>1</v>
      </c>
    </row>
    <row r="4" spans="1:11" ht="15.6" x14ac:dyDescent="0.3">
      <c r="B4" s="150" t="s">
        <v>162</v>
      </c>
      <c r="C4" s="151"/>
      <c r="D4" s="3" t="s">
        <v>2</v>
      </c>
      <c r="E4" s="3"/>
      <c r="F4" s="3" t="s">
        <v>3</v>
      </c>
      <c r="G4" s="128"/>
      <c r="H4" s="2" t="s">
        <v>4</v>
      </c>
    </row>
    <row r="5" spans="1:11" ht="15.6" x14ac:dyDescent="0.3">
      <c r="D5" s="2" t="s">
        <v>5</v>
      </c>
      <c r="E5" s="2"/>
      <c r="F5" s="2" t="s">
        <v>5</v>
      </c>
      <c r="G5" s="129"/>
      <c r="H5" s="2" t="s">
        <v>6</v>
      </c>
    </row>
    <row r="6" spans="1:11" ht="15.6" x14ac:dyDescent="0.3">
      <c r="B6" s="4" t="s">
        <v>7</v>
      </c>
      <c r="D6" s="5">
        <v>44197</v>
      </c>
      <c r="E6" s="6"/>
      <c r="F6" s="5">
        <v>44561</v>
      </c>
      <c r="G6" s="5"/>
      <c r="H6" s="7"/>
    </row>
    <row r="7" spans="1:11" ht="15.6" x14ac:dyDescent="0.3">
      <c r="B7" s="1" t="s">
        <v>8</v>
      </c>
    </row>
    <row r="8" spans="1:11" x14ac:dyDescent="0.25">
      <c r="C8" s="34" t="s">
        <v>164</v>
      </c>
      <c r="D8" s="9">
        <v>5000</v>
      </c>
      <c r="E8" s="10"/>
      <c r="F8" s="9">
        <v>4000</v>
      </c>
      <c r="G8" s="9"/>
      <c r="H8" s="9"/>
    </row>
    <row r="9" spans="1:11" x14ac:dyDescent="0.25">
      <c r="C9" s="34" t="s">
        <v>163</v>
      </c>
      <c r="D9" s="9">
        <v>3000</v>
      </c>
      <c r="E9" s="10"/>
      <c r="F9" s="9">
        <v>3000</v>
      </c>
      <c r="G9" s="9"/>
      <c r="H9" s="9"/>
    </row>
    <row r="10" spans="1:11" x14ac:dyDescent="0.25">
      <c r="C10" s="8" t="s">
        <v>168</v>
      </c>
      <c r="D10" s="9">
        <v>0</v>
      </c>
      <c r="E10" s="10"/>
      <c r="F10" s="9">
        <v>0</v>
      </c>
      <c r="G10" s="9"/>
      <c r="H10" s="9"/>
    </row>
    <row r="11" spans="1:11" x14ac:dyDescent="0.25">
      <c r="C11" s="8" t="s">
        <v>169</v>
      </c>
      <c r="D11" s="9">
        <v>30000</v>
      </c>
      <c r="E11" s="10"/>
      <c r="F11" s="9">
        <v>40000</v>
      </c>
      <c r="G11" s="9"/>
      <c r="H11" s="9"/>
    </row>
    <row r="12" spans="1:11" x14ac:dyDescent="0.25">
      <c r="C12" s="8" t="s">
        <v>170</v>
      </c>
      <c r="D12" s="9">
        <v>0</v>
      </c>
      <c r="E12" s="10"/>
      <c r="F12" s="9">
        <v>0</v>
      </c>
      <c r="G12" s="9"/>
      <c r="H12" s="9"/>
    </row>
    <row r="13" spans="1:11" s="133" customFormat="1" x14ac:dyDescent="0.25">
      <c r="C13" s="8" t="s">
        <v>171</v>
      </c>
      <c r="D13" s="9">
        <v>85000</v>
      </c>
      <c r="E13" s="10"/>
      <c r="F13" s="9">
        <v>90000</v>
      </c>
      <c r="G13" s="9"/>
      <c r="H13" s="9"/>
    </row>
    <row r="14" spans="1:11" s="133" customFormat="1" x14ac:dyDescent="0.25">
      <c r="C14" s="8" t="s">
        <v>9</v>
      </c>
      <c r="D14" s="9">
        <v>0</v>
      </c>
      <c r="E14" s="10"/>
      <c r="F14" s="9">
        <v>0</v>
      </c>
      <c r="G14" s="9"/>
      <c r="H14" s="9"/>
    </row>
    <row r="15" spans="1:11" s="133" customFormat="1" x14ac:dyDescent="0.25">
      <c r="C15" s="8" t="s">
        <v>9</v>
      </c>
      <c r="D15" s="9">
        <v>0</v>
      </c>
      <c r="E15" s="10"/>
      <c r="F15" s="9">
        <v>0</v>
      </c>
      <c r="G15" s="9"/>
      <c r="H15" s="9"/>
    </row>
    <row r="16" spans="1:11" x14ac:dyDescent="0.25">
      <c r="C16" s="8" t="s">
        <v>9</v>
      </c>
      <c r="D16" s="9">
        <v>0</v>
      </c>
      <c r="E16" s="10"/>
      <c r="F16" s="9">
        <v>0</v>
      </c>
      <c r="G16" s="9"/>
      <c r="H16" s="9"/>
    </row>
    <row r="17" spans="2:10" ht="15.6" x14ac:dyDescent="0.3">
      <c r="B17" s="1" t="s">
        <v>10</v>
      </c>
      <c r="D17" s="12">
        <f>SUM(D8:D16)</f>
        <v>123000</v>
      </c>
      <c r="E17" s="13"/>
      <c r="F17" s="12">
        <f>SUM(F8:F16)</f>
        <v>137000</v>
      </c>
      <c r="G17" s="12"/>
      <c r="H17" s="12">
        <f>((D17+F17)/2)</f>
        <v>130000</v>
      </c>
    </row>
    <row r="18" spans="2:10" x14ac:dyDescent="0.25">
      <c r="D18" s="14"/>
      <c r="E18" s="15"/>
      <c r="F18" s="14"/>
      <c r="G18" s="14"/>
      <c r="H18" s="16"/>
    </row>
    <row r="19" spans="2:10" ht="15.6" x14ac:dyDescent="0.3">
      <c r="B19" s="1" t="s">
        <v>11</v>
      </c>
      <c r="D19" s="9"/>
      <c r="E19" s="10"/>
      <c r="F19" s="9"/>
      <c r="G19" s="9"/>
      <c r="H19" s="9"/>
      <c r="J19" s="17"/>
    </row>
    <row r="20" spans="2:10" x14ac:dyDescent="0.25">
      <c r="B20" s="4"/>
      <c r="C20" s="8" t="s">
        <v>183</v>
      </c>
      <c r="D20" s="18">
        <v>100000</v>
      </c>
      <c r="E20" s="10"/>
      <c r="F20" s="9">
        <v>100000</v>
      </c>
      <c r="G20" s="9"/>
      <c r="H20" s="19"/>
    </row>
    <row r="21" spans="2:10" x14ac:dyDescent="0.25">
      <c r="B21" s="4"/>
      <c r="C21" s="8" t="s">
        <v>165</v>
      </c>
      <c r="D21" s="9">
        <v>20000</v>
      </c>
      <c r="E21" s="10"/>
      <c r="F21" s="9">
        <v>18000</v>
      </c>
      <c r="G21" s="9"/>
      <c r="H21" s="19"/>
    </row>
    <row r="22" spans="2:10" x14ac:dyDescent="0.25">
      <c r="B22" s="4"/>
      <c r="C22" s="8" t="s">
        <v>184</v>
      </c>
      <c r="D22" s="9">
        <v>0</v>
      </c>
      <c r="E22" s="10"/>
      <c r="F22" s="9">
        <v>38000</v>
      </c>
      <c r="G22" s="9"/>
      <c r="H22" s="19"/>
    </row>
    <row r="23" spans="2:10" x14ac:dyDescent="0.25">
      <c r="B23" s="4"/>
      <c r="C23" s="8" t="s">
        <v>12</v>
      </c>
      <c r="D23" s="9">
        <v>0</v>
      </c>
      <c r="E23" s="10"/>
      <c r="F23" s="9">
        <v>0</v>
      </c>
      <c r="G23" s="9"/>
      <c r="H23" s="19"/>
    </row>
    <row r="24" spans="2:10" x14ac:dyDescent="0.25">
      <c r="B24" s="4"/>
      <c r="C24" s="8" t="s">
        <v>12</v>
      </c>
      <c r="D24" s="9">
        <v>0</v>
      </c>
      <c r="E24" s="10"/>
      <c r="F24" s="9">
        <v>0</v>
      </c>
      <c r="G24" s="9"/>
      <c r="H24" s="19"/>
    </row>
    <row r="25" spans="2:10" x14ac:dyDescent="0.25">
      <c r="B25" s="4"/>
      <c r="C25" s="8" t="s">
        <v>12</v>
      </c>
      <c r="D25" s="9">
        <v>0</v>
      </c>
      <c r="E25" s="10"/>
      <c r="F25" s="9">
        <v>0</v>
      </c>
      <c r="G25" s="9"/>
      <c r="H25" s="19"/>
    </row>
    <row r="26" spans="2:10" x14ac:dyDescent="0.25">
      <c r="B26" s="4"/>
      <c r="C26" s="8" t="s">
        <v>12</v>
      </c>
      <c r="D26" s="9">
        <v>0</v>
      </c>
      <c r="E26" s="10"/>
      <c r="F26" s="9">
        <v>0</v>
      </c>
      <c r="G26" s="9"/>
      <c r="H26" s="19"/>
    </row>
    <row r="27" spans="2:10" x14ac:dyDescent="0.25">
      <c r="B27" s="4"/>
      <c r="C27" s="8" t="s">
        <v>12</v>
      </c>
      <c r="D27" s="9">
        <v>0</v>
      </c>
      <c r="E27" s="10"/>
      <c r="F27" s="9">
        <v>0</v>
      </c>
      <c r="G27" s="9"/>
      <c r="H27" s="19"/>
    </row>
    <row r="28" spans="2:10" x14ac:dyDescent="0.25">
      <c r="B28" s="4"/>
      <c r="C28" s="8" t="s">
        <v>12</v>
      </c>
      <c r="D28" s="9">
        <v>0</v>
      </c>
      <c r="E28" s="10"/>
      <c r="F28" s="9">
        <v>0</v>
      </c>
      <c r="G28" s="9"/>
      <c r="H28" s="19"/>
    </row>
    <row r="29" spans="2:10" ht="15.6" x14ac:dyDescent="0.3">
      <c r="B29" s="1" t="s">
        <v>13</v>
      </c>
      <c r="D29" s="20">
        <f>SUM(D20:D28)</f>
        <v>120000</v>
      </c>
      <c r="E29" s="21"/>
      <c r="F29" s="20">
        <f>SUM(F20:F28)</f>
        <v>156000</v>
      </c>
      <c r="G29" s="20"/>
      <c r="H29" s="19"/>
    </row>
    <row r="30" spans="2:10" x14ac:dyDescent="0.25">
      <c r="D30" s="14"/>
      <c r="E30" s="15"/>
      <c r="F30" s="14"/>
      <c r="G30" s="14"/>
      <c r="H30" s="19"/>
    </row>
    <row r="31" spans="2:10" ht="15.6" x14ac:dyDescent="0.3">
      <c r="B31" s="4" t="s">
        <v>14</v>
      </c>
      <c r="D31" s="12">
        <f>D17+D29</f>
        <v>243000</v>
      </c>
      <c r="E31" s="13"/>
      <c r="F31" s="12">
        <f>F17+F29</f>
        <v>293000</v>
      </c>
      <c r="G31" s="12"/>
      <c r="H31" s="12">
        <f>((D31+F31)/2)</f>
        <v>268000</v>
      </c>
    </row>
    <row r="32" spans="2:10" x14ac:dyDescent="0.25">
      <c r="D32" s="14"/>
      <c r="E32" s="15"/>
      <c r="F32" s="14"/>
      <c r="G32" s="14"/>
      <c r="H32" s="19"/>
    </row>
    <row r="33" spans="2:10" x14ac:dyDescent="0.25">
      <c r="B33" s="4" t="s">
        <v>15</v>
      </c>
      <c r="D33" s="14"/>
      <c r="E33" s="15"/>
      <c r="F33" s="14"/>
      <c r="G33" s="14"/>
      <c r="H33" s="19"/>
    </row>
    <row r="34" spans="2:10" ht="15.6" x14ac:dyDescent="0.3">
      <c r="B34" s="1" t="s">
        <v>16</v>
      </c>
      <c r="D34" s="14"/>
      <c r="E34" s="15"/>
      <c r="F34" s="14"/>
      <c r="G34" s="14"/>
      <c r="H34" s="19"/>
      <c r="J34" s="23" t="s">
        <v>152</v>
      </c>
    </row>
    <row r="35" spans="2:10" ht="15.6" x14ac:dyDescent="0.3">
      <c r="C35" s="22" t="s">
        <v>17</v>
      </c>
      <c r="D35" s="9">
        <v>0</v>
      </c>
      <c r="E35" s="10"/>
      <c r="F35" s="9">
        <v>0</v>
      </c>
      <c r="G35" s="9"/>
      <c r="H35" s="19"/>
      <c r="J35" s="127">
        <f>'2. Personal Loans Descriptions'!H3</f>
        <v>2021</v>
      </c>
    </row>
    <row r="36" spans="2:10" ht="15.6" x14ac:dyDescent="0.3">
      <c r="C36" s="123" t="s">
        <v>150</v>
      </c>
      <c r="D36" s="121">
        <f>'2. Personal Loans Descriptions'!F54</f>
        <v>7429</v>
      </c>
      <c r="E36" s="120"/>
      <c r="F36" s="121">
        <f>'2. Personal Loans Descriptions'!H54</f>
        <v>0</v>
      </c>
      <c r="G36" s="121"/>
      <c r="H36" s="19"/>
      <c r="J36" s="25"/>
    </row>
    <row r="37" spans="2:10" x14ac:dyDescent="0.25">
      <c r="C37" s="123" t="s">
        <v>151</v>
      </c>
      <c r="D37" s="122">
        <f>'2. Personal Loans Descriptions'!F59</f>
        <v>2681</v>
      </c>
      <c r="E37" s="122"/>
      <c r="F37" s="122">
        <f>'2. Personal Loans Descriptions'!H59</f>
        <v>0</v>
      </c>
      <c r="G37" s="122"/>
      <c r="H37" s="19"/>
      <c r="J37" s="125">
        <f>D37</f>
        <v>2681</v>
      </c>
    </row>
    <row r="38" spans="2:10" x14ac:dyDescent="0.25">
      <c r="C38" s="123" t="s">
        <v>143</v>
      </c>
      <c r="D38" s="121">
        <f>'2. Personal Loans Descriptions'!F55</f>
        <v>7536</v>
      </c>
      <c r="E38" s="120"/>
      <c r="F38" s="121">
        <f>'2. Personal Loans Descriptions'!H55</f>
        <v>0</v>
      </c>
      <c r="G38" s="121"/>
      <c r="H38" s="19"/>
      <c r="J38" s="126"/>
    </row>
    <row r="39" spans="2:10" s="116" customFormat="1" x14ac:dyDescent="0.25">
      <c r="C39" s="123" t="s">
        <v>144</v>
      </c>
      <c r="D39" s="121">
        <f>'2. Personal Loans Descriptions'!F60</f>
        <v>979</v>
      </c>
      <c r="E39" s="120"/>
      <c r="F39" s="121">
        <f>'2. Personal Loans Descriptions'!H60</f>
        <v>0</v>
      </c>
      <c r="G39" s="121"/>
      <c r="H39" s="19"/>
      <c r="J39" s="126">
        <f>D39</f>
        <v>979</v>
      </c>
    </row>
    <row r="40" spans="2:10" s="116" customFormat="1" x14ac:dyDescent="0.25">
      <c r="C40" s="8" t="s">
        <v>167</v>
      </c>
      <c r="D40" s="9">
        <v>0</v>
      </c>
      <c r="E40" s="10"/>
      <c r="F40" s="9">
        <v>0</v>
      </c>
      <c r="G40" s="9"/>
      <c r="H40" s="19"/>
      <c r="I40" s="133"/>
      <c r="J40" s="9">
        <v>0</v>
      </c>
    </row>
    <row r="41" spans="2:10" s="136" customFormat="1" x14ac:dyDescent="0.25">
      <c r="C41" s="8" t="s">
        <v>185</v>
      </c>
      <c r="D41" s="9">
        <v>0</v>
      </c>
      <c r="E41" s="10"/>
      <c r="F41" s="9">
        <v>0</v>
      </c>
      <c r="G41" s="9"/>
      <c r="H41" s="19"/>
      <c r="J41" s="9">
        <v>0</v>
      </c>
    </row>
    <row r="42" spans="2:10" s="136" customFormat="1" x14ac:dyDescent="0.25">
      <c r="C42" s="8" t="s">
        <v>186</v>
      </c>
      <c r="D42" s="9">
        <v>0</v>
      </c>
      <c r="E42" s="10"/>
      <c r="F42" s="9">
        <v>0</v>
      </c>
      <c r="G42" s="9"/>
      <c r="H42" s="19"/>
      <c r="J42" s="9">
        <v>0</v>
      </c>
    </row>
    <row r="43" spans="2:10" x14ac:dyDescent="0.25">
      <c r="C43" s="8" t="s">
        <v>18</v>
      </c>
      <c r="D43" s="9">
        <v>0</v>
      </c>
      <c r="E43" s="10"/>
      <c r="F43" s="9">
        <v>0</v>
      </c>
      <c r="G43" s="9"/>
      <c r="H43" s="19"/>
      <c r="J43" s="9">
        <v>0</v>
      </c>
    </row>
    <row r="44" spans="2:10" x14ac:dyDescent="0.25">
      <c r="C44" s="8" t="s">
        <v>18</v>
      </c>
      <c r="D44" s="9">
        <v>0</v>
      </c>
      <c r="E44" s="10"/>
      <c r="F44" s="9">
        <v>0</v>
      </c>
      <c r="G44" s="9"/>
      <c r="H44" s="19"/>
      <c r="J44" s="9">
        <v>0</v>
      </c>
    </row>
    <row r="45" spans="2:10" ht="15.6" x14ac:dyDescent="0.3">
      <c r="B45" s="1" t="s">
        <v>19</v>
      </c>
      <c r="D45" s="20">
        <f>SUM(D35:D44)</f>
        <v>18625</v>
      </c>
      <c r="E45" s="13"/>
      <c r="F45" s="20">
        <f>SUM(F35:F44)</f>
        <v>0</v>
      </c>
      <c r="G45" s="20"/>
      <c r="H45" s="12">
        <f>((D45+F45)/2)</f>
        <v>9312.5</v>
      </c>
      <c r="J45" s="53">
        <f>SUM(J37:J44)</f>
        <v>3660</v>
      </c>
    </row>
    <row r="46" spans="2:10" x14ac:dyDescent="0.25">
      <c r="B46" s="4"/>
      <c r="D46" s="9"/>
      <c r="E46" s="10"/>
      <c r="F46" s="9"/>
      <c r="G46" s="9"/>
      <c r="H46" s="19"/>
    </row>
    <row r="47" spans="2:10" ht="15.6" x14ac:dyDescent="0.3">
      <c r="B47" s="1" t="s">
        <v>20</v>
      </c>
      <c r="D47" s="9"/>
      <c r="E47" s="10"/>
      <c r="F47" s="9"/>
      <c r="G47" s="9"/>
      <c r="H47" s="19"/>
    </row>
    <row r="48" spans="2:10" x14ac:dyDescent="0.25">
      <c r="B48" s="4"/>
      <c r="C48" s="8" t="s">
        <v>21</v>
      </c>
      <c r="D48" s="117">
        <f>'2. Personal Loans Descriptions'!F49</f>
        <v>66686</v>
      </c>
      <c r="E48" s="118"/>
      <c r="F48" s="117">
        <f>'2. Personal Loans Descriptions'!H49</f>
        <v>59577</v>
      </c>
      <c r="G48" s="117"/>
      <c r="H48" s="19"/>
    </row>
    <row r="49" spans="2:12" x14ac:dyDescent="0.25">
      <c r="B49" s="4"/>
      <c r="C49" s="8" t="s">
        <v>166</v>
      </c>
      <c r="D49" s="117">
        <f>'2. Personal Loans Descriptions'!F50</f>
        <v>0</v>
      </c>
      <c r="E49" s="118"/>
      <c r="F49" s="117">
        <f>'2. Personal Loans Descriptions'!H50</f>
        <v>24464</v>
      </c>
      <c r="G49" s="117"/>
      <c r="H49" s="19"/>
    </row>
    <row r="50" spans="2:12" s="133" customFormat="1" x14ac:dyDescent="0.25">
      <c r="B50" s="4"/>
      <c r="C50" s="8" t="s">
        <v>61</v>
      </c>
      <c r="D50" s="9">
        <v>0</v>
      </c>
      <c r="E50" s="10"/>
      <c r="F50" s="9">
        <v>0</v>
      </c>
      <c r="G50" s="117"/>
      <c r="H50" s="19"/>
    </row>
    <row r="51" spans="2:12" s="116" customFormat="1" x14ac:dyDescent="0.25">
      <c r="B51" s="4"/>
      <c r="C51" s="8" t="s">
        <v>61</v>
      </c>
      <c r="D51" s="9">
        <v>0</v>
      </c>
      <c r="E51" s="10"/>
      <c r="F51" s="9">
        <v>0</v>
      </c>
      <c r="G51" s="9"/>
      <c r="H51" s="19"/>
    </row>
    <row r="52" spans="2:12" x14ac:dyDescent="0.25">
      <c r="B52" s="4"/>
      <c r="C52" s="8" t="s">
        <v>61</v>
      </c>
      <c r="D52" s="9">
        <v>0</v>
      </c>
      <c r="E52" s="10"/>
      <c r="F52" s="9">
        <v>0</v>
      </c>
      <c r="G52" s="9"/>
      <c r="H52" s="19"/>
    </row>
    <row r="53" spans="2:12" ht="15.6" x14ac:dyDescent="0.3">
      <c r="B53" s="1" t="s">
        <v>22</v>
      </c>
      <c r="C53" s="26"/>
      <c r="D53" s="20">
        <f>SUM(D48:D52)</f>
        <v>66686</v>
      </c>
      <c r="E53" s="13"/>
      <c r="F53" s="20">
        <f>SUM(F48:F52)</f>
        <v>84041</v>
      </c>
      <c r="G53" s="20"/>
      <c r="H53" s="12">
        <f>((D53+F53)/2)</f>
        <v>75363.5</v>
      </c>
    </row>
    <row r="54" spans="2:12" x14ac:dyDescent="0.25">
      <c r="B54" s="4"/>
      <c r="D54" s="9"/>
      <c r="E54" s="10"/>
      <c r="F54" s="9"/>
      <c r="G54" s="9"/>
      <c r="H54" s="19"/>
    </row>
    <row r="55" spans="2:12" ht="15.6" x14ac:dyDescent="0.3">
      <c r="B55" s="1" t="s">
        <v>23</v>
      </c>
      <c r="D55" s="12">
        <f>D53+D45</f>
        <v>85311</v>
      </c>
      <c r="E55" s="13"/>
      <c r="F55" s="12">
        <f>F53+F45</f>
        <v>84041</v>
      </c>
      <c r="G55" s="12"/>
      <c r="H55" s="12">
        <f>((D55+F55)/2)</f>
        <v>84676</v>
      </c>
    </row>
    <row r="56" spans="2:12" x14ac:dyDescent="0.25">
      <c r="B56" s="27"/>
      <c r="D56" s="14"/>
      <c r="E56" s="15"/>
      <c r="F56" s="14"/>
      <c r="G56" s="14"/>
      <c r="H56" s="16"/>
    </row>
    <row r="57" spans="2:12" ht="15.6" x14ac:dyDescent="0.3">
      <c r="B57" s="1" t="s">
        <v>24</v>
      </c>
      <c r="D57" s="12">
        <f>D31-D55</f>
        <v>157689</v>
      </c>
      <c r="E57" s="13"/>
      <c r="F57" s="12">
        <f>F31-F55</f>
        <v>208959</v>
      </c>
      <c r="G57" s="12"/>
      <c r="H57" s="12">
        <f>((D57+F57)/2)</f>
        <v>183324</v>
      </c>
    </row>
    <row r="58" spans="2:12" x14ac:dyDescent="0.25">
      <c r="D58" s="14"/>
      <c r="E58" s="15"/>
      <c r="F58" s="14"/>
      <c r="G58" s="14"/>
      <c r="H58" s="16"/>
    </row>
    <row r="59" spans="2:12" ht="15.6" x14ac:dyDescent="0.3">
      <c r="B59" s="1" t="s">
        <v>25</v>
      </c>
      <c r="D59" s="12">
        <f>D57+D55</f>
        <v>243000</v>
      </c>
      <c r="E59" s="13"/>
      <c r="F59" s="12">
        <f>F57+F55</f>
        <v>293000</v>
      </c>
      <c r="G59" s="12"/>
      <c r="H59" s="12">
        <f>((D59+F59)/2)</f>
        <v>268000</v>
      </c>
    </row>
    <row r="60" spans="2:12" ht="15.6" x14ac:dyDescent="0.3">
      <c r="B60" s="1"/>
      <c r="D60" s="12"/>
      <c r="E60" s="13"/>
      <c r="F60" s="12"/>
      <c r="G60" s="12"/>
      <c r="H60" s="12"/>
    </row>
    <row r="61" spans="2:12" ht="15.6" x14ac:dyDescent="0.3">
      <c r="B61" s="28" t="s">
        <v>154</v>
      </c>
      <c r="D61" s="29"/>
      <c r="E61" s="19"/>
      <c r="F61" s="29"/>
      <c r="G61" s="29"/>
      <c r="H61" s="19"/>
      <c r="J61" s="146" t="s">
        <v>156</v>
      </c>
      <c r="K61" s="152"/>
    </row>
    <row r="62" spans="2:12" ht="15.6" x14ac:dyDescent="0.3">
      <c r="B62" s="30" t="s">
        <v>26</v>
      </c>
      <c r="C62" s="30"/>
      <c r="D62" s="29">
        <f>+D31</f>
        <v>243000</v>
      </c>
      <c r="E62" s="19"/>
      <c r="F62" s="29">
        <f>+F31</f>
        <v>293000</v>
      </c>
      <c r="G62" s="29"/>
      <c r="H62" s="29">
        <f>+H31</f>
        <v>268000</v>
      </c>
      <c r="J62" s="131" t="s">
        <v>157</v>
      </c>
      <c r="K62" s="131"/>
      <c r="L62" s="130"/>
    </row>
    <row r="63" spans="2:12" ht="15.6" x14ac:dyDescent="0.3">
      <c r="B63" s="30" t="s">
        <v>27</v>
      </c>
      <c r="C63" s="30"/>
      <c r="D63" s="29">
        <f>D55</f>
        <v>85311</v>
      </c>
      <c r="E63" s="19"/>
      <c r="F63" s="29">
        <f>F55</f>
        <v>84041</v>
      </c>
      <c r="G63" s="29"/>
      <c r="H63" s="29">
        <f>H55</f>
        <v>84676</v>
      </c>
      <c r="J63" s="131" t="s">
        <v>158</v>
      </c>
      <c r="K63" s="131"/>
      <c r="L63" s="130"/>
    </row>
    <row r="64" spans="2:12" ht="15.6" x14ac:dyDescent="0.3">
      <c r="B64" s="30" t="s">
        <v>28</v>
      </c>
      <c r="C64" s="30"/>
      <c r="D64" s="29">
        <f>D57</f>
        <v>157689</v>
      </c>
      <c r="E64" s="19"/>
      <c r="F64" s="29">
        <f>F57</f>
        <v>208959</v>
      </c>
      <c r="G64" s="29"/>
      <c r="H64" s="29">
        <f>H57</f>
        <v>183324</v>
      </c>
      <c r="J64" s="131" t="s">
        <v>2</v>
      </c>
      <c r="K64" s="131" t="s">
        <v>3</v>
      </c>
      <c r="L64" s="130"/>
    </row>
    <row r="65" spans="2:11" ht="15.6" x14ac:dyDescent="0.3">
      <c r="B65" s="30"/>
      <c r="D65" s="29"/>
      <c r="E65" s="19"/>
      <c r="F65" s="29"/>
      <c r="G65" s="29"/>
      <c r="H65" s="29"/>
      <c r="J65" s="134">
        <f>IF(D62=0,0,D63/D62)</f>
        <v>0.35107407407407409</v>
      </c>
      <c r="K65" s="134">
        <f>IF(F62=0,0,F63/F62)</f>
        <v>0.28682935153583616</v>
      </c>
    </row>
    <row r="66" spans="2:11" ht="15.6" x14ac:dyDescent="0.3">
      <c r="B66" s="30" t="s">
        <v>29</v>
      </c>
      <c r="C66" s="30"/>
      <c r="D66" s="31">
        <f>IF(D45=0,0,D17/D45)</f>
        <v>6.6040268456375841</v>
      </c>
      <c r="E66" s="132" t="s">
        <v>155</v>
      </c>
      <c r="F66" s="31">
        <f>IF(F45=0,0,F17/F45)</f>
        <v>0</v>
      </c>
      <c r="G66" s="132" t="s">
        <v>155</v>
      </c>
      <c r="H66" s="31">
        <f>IF(H45=0,0,H17/H45)</f>
        <v>13.95973154362416</v>
      </c>
      <c r="I66" s="132" t="s">
        <v>155</v>
      </c>
      <c r="J66" s="131"/>
      <c r="K66" s="131"/>
    </row>
    <row r="67" spans="2:11" ht="15.6" x14ac:dyDescent="0.3">
      <c r="B67" s="30" t="s">
        <v>141</v>
      </c>
      <c r="C67" s="30"/>
      <c r="D67" s="32">
        <f>IF(D62=0,0,D63/D62)</f>
        <v>0.35107407407407409</v>
      </c>
      <c r="E67" s="132" t="s">
        <v>155</v>
      </c>
      <c r="F67" s="32">
        <f>IF(F62=0,0,F63/F62)</f>
        <v>0.28682935153583616</v>
      </c>
      <c r="G67" s="132" t="s">
        <v>155</v>
      </c>
      <c r="H67" s="32">
        <f>IF(H62=0,0,H63/H62)</f>
        <v>0.31595522388059699</v>
      </c>
      <c r="I67" s="132" t="s">
        <v>155</v>
      </c>
      <c r="J67" s="131"/>
      <c r="K67" s="131"/>
    </row>
    <row r="68" spans="2:11" ht="15.6" x14ac:dyDescent="0.3">
      <c r="B68" s="30" t="s">
        <v>142</v>
      </c>
      <c r="C68" s="30"/>
      <c r="D68" s="32">
        <f>IF(D64=0,0,D63/D64)</f>
        <v>0.54100793333713826</v>
      </c>
      <c r="E68" s="132" t="s">
        <v>155</v>
      </c>
      <c r="F68" s="32">
        <f>IF(F64=0,0,F63/F64)</f>
        <v>0.40218894615690159</v>
      </c>
      <c r="G68" s="132" t="s">
        <v>155</v>
      </c>
      <c r="H68" s="32">
        <f>IF(H64=0,0,H63/H64)</f>
        <v>0.46189260544173155</v>
      </c>
      <c r="I68" s="132" t="s">
        <v>155</v>
      </c>
      <c r="J68" s="30" t="s">
        <v>159</v>
      </c>
      <c r="K68" s="131"/>
    </row>
    <row r="69" spans="2:11" ht="15.6" x14ac:dyDescent="0.3">
      <c r="B69" s="30"/>
      <c r="D69" s="33"/>
      <c r="F69" s="33"/>
      <c r="G69" s="33"/>
      <c r="J69" s="131"/>
      <c r="K69" s="131"/>
    </row>
    <row r="70" spans="2:11" x14ac:dyDescent="0.25">
      <c r="B70" s="147" t="s">
        <v>138</v>
      </c>
      <c r="C70" s="148"/>
      <c r="D70" s="148"/>
      <c r="E70" s="148"/>
      <c r="F70" s="148"/>
      <c r="G70" s="148"/>
      <c r="H70" s="148"/>
      <c r="I70" s="148"/>
      <c r="J70" s="148"/>
      <c r="K70" s="149"/>
    </row>
    <row r="71" spans="2:11" x14ac:dyDescent="0.25">
      <c r="B71" s="147" t="s">
        <v>138</v>
      </c>
      <c r="C71" s="148"/>
      <c r="D71" s="148"/>
      <c r="E71" s="148"/>
      <c r="F71" s="148"/>
      <c r="G71" s="148"/>
      <c r="H71" s="148"/>
      <c r="I71" s="148"/>
      <c r="J71" s="148"/>
      <c r="K71" s="149"/>
    </row>
  </sheetData>
  <sheetProtection sheet="1" objects="1" scenarios="1"/>
  <mergeCells count="5">
    <mergeCell ref="A1:K1"/>
    <mergeCell ref="B70:K70"/>
    <mergeCell ref="B71:K71"/>
    <mergeCell ref="B4:C4"/>
    <mergeCell ref="J61:K61"/>
  </mergeCells>
  <pageMargins left="0.95" right="0.45" top="0.75" bottom="0.75" header="0.3" footer="0.3"/>
  <pageSetup scale="64" orientation="portrait" horizontalDpi="4294967295" verticalDpi="4294967295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3A6A-D9C1-48E5-9754-BBB47ACCE423}">
  <dimension ref="A1:P121"/>
  <sheetViews>
    <sheetView zoomScaleNormal="100" workbookViewId="0"/>
  </sheetViews>
  <sheetFormatPr defaultRowHeight="15" x14ac:dyDescent="0.25"/>
  <cols>
    <col min="1" max="1" width="3.7265625" customWidth="1"/>
    <col min="2" max="2" width="29.26953125" customWidth="1"/>
    <col min="3" max="3" width="8" customWidth="1"/>
    <col min="4" max="4" width="12.1796875" customWidth="1"/>
    <col min="5" max="5" width="2.7265625" customWidth="1"/>
    <col min="6" max="6" width="14.26953125" customWidth="1"/>
    <col min="7" max="7" width="3.1796875" customWidth="1"/>
    <col min="8" max="8" width="9.81640625" customWidth="1"/>
    <col min="9" max="9" width="2.6328125" customWidth="1"/>
    <col min="10" max="10" width="10.453125" customWidth="1"/>
    <col min="11" max="11" width="2.08984375" customWidth="1"/>
    <col min="12" max="12" width="12.1796875" customWidth="1"/>
  </cols>
  <sheetData>
    <row r="1" spans="1:16" ht="15.6" x14ac:dyDescent="0.3">
      <c r="A1" s="100"/>
      <c r="B1" s="146" t="s">
        <v>120</v>
      </c>
      <c r="C1" s="146"/>
      <c r="D1" s="146"/>
      <c r="E1" s="146"/>
      <c r="F1" s="146"/>
      <c r="G1" s="146"/>
      <c r="H1" s="146"/>
      <c r="I1" s="146"/>
      <c r="J1" s="146"/>
      <c r="K1" s="100"/>
      <c r="L1" s="100"/>
      <c r="M1" s="100"/>
      <c r="N1" s="100"/>
      <c r="O1" s="100"/>
      <c r="P1" s="100"/>
    </row>
    <row r="2" spans="1:16" ht="17.399999999999999" x14ac:dyDescent="0.3">
      <c r="A2" s="100"/>
      <c r="B2" s="100"/>
      <c r="C2" s="100"/>
      <c r="D2" s="47"/>
      <c r="E2" s="47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6" x14ac:dyDescent="0.3">
      <c r="A3" s="100"/>
      <c r="B3" s="1" t="s">
        <v>121</v>
      </c>
      <c r="C3" s="163" t="s">
        <v>172</v>
      </c>
      <c r="D3" s="164"/>
      <c r="E3" s="43"/>
      <c r="F3" s="30" t="s">
        <v>46</v>
      </c>
      <c r="G3" s="100"/>
      <c r="H3" s="66">
        <v>2021</v>
      </c>
      <c r="I3" s="100"/>
      <c r="J3" s="100"/>
      <c r="K3" s="100"/>
      <c r="L3" s="100"/>
      <c r="M3" s="100"/>
      <c r="N3" s="100"/>
      <c r="O3" s="100"/>
      <c r="P3" s="100"/>
    </row>
    <row r="4" spans="1:16" x14ac:dyDescent="0.25">
      <c r="A4" s="100"/>
      <c r="B4" s="114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.6" x14ac:dyDescent="0.3">
      <c r="A5" s="100"/>
      <c r="B5" s="100"/>
      <c r="C5" s="100"/>
      <c r="D5" s="30" t="s">
        <v>31</v>
      </c>
      <c r="E5" s="30"/>
      <c r="F5" s="94">
        <v>44561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.6" x14ac:dyDescent="0.3">
      <c r="A6" s="100"/>
      <c r="B6" s="30" t="s">
        <v>49</v>
      </c>
      <c r="C6" s="30"/>
      <c r="D6" s="30"/>
      <c r="E6" s="30"/>
      <c r="F6" s="30"/>
      <c r="G6" s="30"/>
      <c r="H6" s="30"/>
      <c r="I6" s="30"/>
      <c r="J6" s="30"/>
      <c r="K6" s="30"/>
      <c r="L6" s="99"/>
      <c r="M6" s="100"/>
      <c r="N6" s="100"/>
      <c r="O6" s="100"/>
      <c r="P6" s="100"/>
    </row>
    <row r="7" spans="1:16" ht="15.6" x14ac:dyDescent="0.3">
      <c r="A7" s="100"/>
      <c r="B7" s="30" t="s">
        <v>65</v>
      </c>
      <c r="C7" s="30"/>
      <c r="D7" s="99" t="s">
        <v>51</v>
      </c>
      <c r="E7" s="99"/>
      <c r="F7" s="99" t="s">
        <v>52</v>
      </c>
      <c r="G7" s="99"/>
      <c r="H7" s="99" t="s">
        <v>53</v>
      </c>
      <c r="I7" s="99"/>
      <c r="J7" s="99" t="s">
        <v>54</v>
      </c>
      <c r="K7" s="99"/>
      <c r="L7" s="100"/>
      <c r="M7" s="100"/>
      <c r="N7" s="100"/>
      <c r="O7" s="100"/>
      <c r="P7" s="100"/>
    </row>
    <row r="8" spans="1:16" ht="15.6" x14ac:dyDescent="0.3">
      <c r="A8" s="100"/>
      <c r="B8" s="30" t="s">
        <v>39</v>
      </c>
      <c r="C8" s="30"/>
      <c r="D8" s="49" t="s">
        <v>174</v>
      </c>
      <c r="E8" s="49"/>
      <c r="F8" s="49" t="s">
        <v>0</v>
      </c>
      <c r="G8" s="99"/>
      <c r="H8" s="49" t="s">
        <v>0</v>
      </c>
      <c r="I8" s="99"/>
      <c r="J8" s="49" t="s">
        <v>0</v>
      </c>
      <c r="K8" s="49"/>
      <c r="L8" s="99" t="s">
        <v>47</v>
      </c>
      <c r="M8" s="100"/>
      <c r="N8" s="100"/>
      <c r="O8" s="100"/>
      <c r="P8" s="100"/>
    </row>
    <row r="9" spans="1:16" ht="15.6" x14ac:dyDescent="0.3">
      <c r="A9" s="100"/>
      <c r="B9" s="100" t="s">
        <v>43</v>
      </c>
      <c r="C9" s="100"/>
      <c r="D9" s="49" t="s">
        <v>173</v>
      </c>
      <c r="E9" s="49"/>
      <c r="F9" s="49" t="s">
        <v>45</v>
      </c>
      <c r="G9" s="100"/>
      <c r="H9" s="49" t="s">
        <v>45</v>
      </c>
      <c r="I9" s="100"/>
      <c r="J9" s="49" t="s">
        <v>45</v>
      </c>
      <c r="K9" s="49"/>
      <c r="L9" s="99"/>
      <c r="M9" s="100"/>
      <c r="N9" s="100"/>
      <c r="O9" s="100"/>
      <c r="P9" s="100"/>
    </row>
    <row r="10" spans="1:16" ht="15.6" x14ac:dyDescent="0.3">
      <c r="A10" s="100"/>
      <c r="B10" s="100" t="s">
        <v>68</v>
      </c>
      <c r="C10" s="100"/>
      <c r="D10" s="35">
        <v>43101</v>
      </c>
      <c r="E10" s="35"/>
      <c r="F10" s="35">
        <v>44197</v>
      </c>
      <c r="G10" s="99"/>
      <c r="H10" s="35">
        <v>44197</v>
      </c>
      <c r="I10" s="99"/>
      <c r="J10" s="35">
        <v>44197</v>
      </c>
      <c r="K10" s="35"/>
      <c r="L10" s="55">
        <f>$H$3</f>
        <v>2021</v>
      </c>
      <c r="M10" s="165" t="s">
        <v>62</v>
      </c>
      <c r="N10" s="165"/>
      <c r="O10" s="165"/>
      <c r="P10" s="100"/>
    </row>
    <row r="11" spans="1:16" ht="15.6" x14ac:dyDescent="0.3">
      <c r="A11" s="100"/>
      <c r="B11" s="30" t="s">
        <v>95</v>
      </c>
      <c r="C11" s="30"/>
      <c r="D11" s="44">
        <v>100000</v>
      </c>
      <c r="E11" s="44"/>
      <c r="F11" s="44">
        <v>0</v>
      </c>
      <c r="G11" s="34"/>
      <c r="H11" s="44">
        <v>0</v>
      </c>
      <c r="I11" s="34"/>
      <c r="J11" s="44">
        <v>0</v>
      </c>
      <c r="K11" s="44"/>
      <c r="L11" s="55"/>
      <c r="M11" s="49"/>
      <c r="N11" s="49"/>
      <c r="O11" s="49"/>
      <c r="P11" s="100"/>
    </row>
    <row r="12" spans="1:16" ht="15.6" x14ac:dyDescent="0.3">
      <c r="A12" s="100"/>
      <c r="B12" s="100" t="s">
        <v>89</v>
      </c>
      <c r="C12" s="100"/>
      <c r="D12" s="44">
        <v>80000</v>
      </c>
      <c r="E12" s="44"/>
      <c r="F12" s="44">
        <v>0</v>
      </c>
      <c r="G12" s="34"/>
      <c r="H12" s="44">
        <v>0</v>
      </c>
      <c r="I12" s="34"/>
      <c r="J12" s="44">
        <v>0</v>
      </c>
      <c r="K12" s="44"/>
      <c r="L12" s="55"/>
      <c r="M12" s="49"/>
      <c r="N12" s="49"/>
      <c r="O12" s="49"/>
      <c r="P12" s="100"/>
    </row>
    <row r="13" spans="1:16" ht="15.6" x14ac:dyDescent="0.3">
      <c r="A13" s="100"/>
      <c r="B13" s="100" t="s">
        <v>90</v>
      </c>
      <c r="C13" s="100"/>
      <c r="D13" s="58">
        <f>D11-D12</f>
        <v>20000</v>
      </c>
      <c r="E13" s="58"/>
      <c r="F13" s="58">
        <f t="shared" ref="F13:J13" si="0">F11-F12</f>
        <v>0</v>
      </c>
      <c r="G13" s="58"/>
      <c r="H13" s="58">
        <f t="shared" si="0"/>
        <v>0</v>
      </c>
      <c r="I13" s="58"/>
      <c r="J13" s="58">
        <f t="shared" si="0"/>
        <v>0</v>
      </c>
      <c r="K13" s="58"/>
      <c r="L13" s="55"/>
      <c r="M13" s="49"/>
      <c r="N13" s="49"/>
      <c r="O13" s="49"/>
      <c r="P13" s="100"/>
    </row>
    <row r="14" spans="1:16" ht="15.6" x14ac:dyDescent="0.3">
      <c r="A14" s="100"/>
      <c r="B14" s="100" t="s">
        <v>93</v>
      </c>
      <c r="C14" s="100"/>
      <c r="D14" s="59">
        <f t="shared" ref="D14:J14" si="1">IF(D13=0," ",D13/(D12+D13))</f>
        <v>0.2</v>
      </c>
      <c r="E14" s="59" t="str">
        <f t="shared" si="1"/>
        <v xml:space="preserve"> </v>
      </c>
      <c r="F14" s="59" t="str">
        <f t="shared" si="1"/>
        <v xml:space="preserve"> </v>
      </c>
      <c r="G14" s="59" t="str">
        <f t="shared" si="1"/>
        <v xml:space="preserve"> </v>
      </c>
      <c r="H14" s="59" t="str">
        <f t="shared" si="1"/>
        <v xml:space="preserve"> </v>
      </c>
      <c r="I14" s="59" t="str">
        <f t="shared" si="1"/>
        <v xml:space="preserve"> </v>
      </c>
      <c r="J14" s="59" t="str">
        <f t="shared" si="1"/>
        <v xml:space="preserve"> </v>
      </c>
      <c r="K14" s="59"/>
      <c r="L14" s="55"/>
      <c r="M14" s="49"/>
      <c r="N14" s="49"/>
      <c r="O14" s="49"/>
      <c r="P14" s="100"/>
    </row>
    <row r="15" spans="1:16" ht="15.6" x14ac:dyDescent="0.3">
      <c r="A15" s="100"/>
      <c r="B15" s="100" t="s">
        <v>44</v>
      </c>
      <c r="C15" s="45"/>
      <c r="D15" s="97">
        <v>4.5</v>
      </c>
      <c r="E15" s="100" t="s">
        <v>87</v>
      </c>
      <c r="F15" s="97">
        <v>0</v>
      </c>
      <c r="G15" s="100" t="s">
        <v>87</v>
      </c>
      <c r="H15" s="97">
        <v>0</v>
      </c>
      <c r="I15" s="100" t="s">
        <v>87</v>
      </c>
      <c r="J15" s="97">
        <v>0</v>
      </c>
      <c r="K15" s="100" t="s">
        <v>87</v>
      </c>
      <c r="L15" s="55"/>
      <c r="M15" s="49"/>
      <c r="N15" s="49"/>
      <c r="O15" s="49"/>
      <c r="P15" s="100"/>
    </row>
    <row r="16" spans="1:16" ht="15.6" x14ac:dyDescent="0.3">
      <c r="A16" s="100"/>
      <c r="B16" s="100" t="s">
        <v>42</v>
      </c>
      <c r="C16" s="46"/>
      <c r="D16" s="96">
        <v>10</v>
      </c>
      <c r="E16" s="100"/>
      <c r="F16" s="96">
        <v>0</v>
      </c>
      <c r="G16" s="34"/>
      <c r="H16" s="96">
        <v>0</v>
      </c>
      <c r="I16" s="34"/>
      <c r="J16" s="96">
        <v>0</v>
      </c>
      <c r="K16" s="46"/>
      <c r="L16" s="55"/>
      <c r="M16" s="49"/>
      <c r="N16" s="49"/>
      <c r="O16" s="49"/>
      <c r="P16" s="100"/>
    </row>
    <row r="17" spans="1:16" ht="15.6" x14ac:dyDescent="0.3">
      <c r="A17" s="100"/>
      <c r="B17" s="100" t="s">
        <v>119</v>
      </c>
      <c r="C17" s="46"/>
      <c r="D17" s="96">
        <v>10</v>
      </c>
      <c r="E17" s="100"/>
      <c r="F17" s="96">
        <v>0</v>
      </c>
      <c r="G17" s="34"/>
      <c r="H17" s="96">
        <v>0</v>
      </c>
      <c r="I17" s="34"/>
      <c r="J17" s="96">
        <v>0</v>
      </c>
      <c r="K17" s="46"/>
      <c r="L17" s="55"/>
      <c r="M17" s="49"/>
      <c r="N17" s="49"/>
      <c r="O17" s="49"/>
      <c r="P17" s="100"/>
    </row>
    <row r="18" spans="1:16" ht="15.6" x14ac:dyDescent="0.3">
      <c r="A18" s="100"/>
      <c r="B18" s="30" t="s">
        <v>86</v>
      </c>
      <c r="C18" s="60">
        <f>L10</f>
        <v>2021</v>
      </c>
      <c r="D18" s="44">
        <v>0</v>
      </c>
      <c r="E18" s="100"/>
      <c r="F18" s="44">
        <v>0</v>
      </c>
      <c r="G18" s="34"/>
      <c r="H18" s="44">
        <v>0</v>
      </c>
      <c r="I18" s="34"/>
      <c r="J18" s="44">
        <v>0</v>
      </c>
      <c r="K18" s="44"/>
      <c r="L18" s="61">
        <f>SUM(D18:J18)</f>
        <v>0</v>
      </c>
      <c r="M18" s="49"/>
      <c r="N18" s="49"/>
      <c r="O18" s="49"/>
      <c r="P18" s="100"/>
    </row>
    <row r="19" spans="1:16" ht="15.6" x14ac:dyDescent="0.3">
      <c r="A19" s="100"/>
      <c r="B19" s="30" t="s">
        <v>92</v>
      </c>
      <c r="C19" s="60">
        <f>L10</f>
        <v>2021</v>
      </c>
      <c r="D19" s="44">
        <v>66686</v>
      </c>
      <c r="E19" s="100"/>
      <c r="F19" s="44">
        <v>0</v>
      </c>
      <c r="G19" s="34"/>
      <c r="H19" s="44">
        <v>0</v>
      </c>
      <c r="I19" s="34"/>
      <c r="J19" s="44">
        <v>0</v>
      </c>
      <c r="K19" s="35"/>
      <c r="L19" s="61">
        <f>SUM(D19:J19)</f>
        <v>66686</v>
      </c>
      <c r="M19" s="100"/>
      <c r="N19" s="100"/>
      <c r="O19" s="100"/>
      <c r="P19" s="100"/>
    </row>
    <row r="20" spans="1:16" ht="15.6" x14ac:dyDescent="0.3">
      <c r="A20" s="100"/>
      <c r="B20" s="30" t="s">
        <v>91</v>
      </c>
      <c r="C20" s="60">
        <f>C19</f>
        <v>2021</v>
      </c>
      <c r="D20" s="44">
        <v>59577</v>
      </c>
      <c r="E20" s="100"/>
      <c r="F20" s="44">
        <v>0</v>
      </c>
      <c r="G20" s="34"/>
      <c r="H20" s="44">
        <v>0</v>
      </c>
      <c r="I20" s="34"/>
      <c r="J20" s="44">
        <v>0</v>
      </c>
      <c r="K20" s="44"/>
      <c r="L20" s="61">
        <f>SUM(D20:J20)</f>
        <v>59577</v>
      </c>
      <c r="M20" s="100"/>
      <c r="N20" s="100"/>
      <c r="O20" s="100"/>
      <c r="P20" s="100"/>
    </row>
    <row r="21" spans="1:16" s="116" customFormat="1" x14ac:dyDescent="0.25">
      <c r="B21" s="100" t="s">
        <v>57</v>
      </c>
      <c r="C21" s="62">
        <f>C22</f>
        <v>2021</v>
      </c>
      <c r="D21" s="44">
        <v>2681</v>
      </c>
      <c r="E21" s="100"/>
      <c r="F21" s="44">
        <v>0</v>
      </c>
      <c r="G21" s="34"/>
      <c r="H21" s="44">
        <v>0</v>
      </c>
      <c r="I21" s="34"/>
      <c r="J21" s="44">
        <v>0</v>
      </c>
      <c r="K21" s="44"/>
      <c r="L21" s="58">
        <f>SUM(D21:J21)</f>
        <v>2681</v>
      </c>
      <c r="M21" s="100"/>
    </row>
    <row r="22" spans="1:16" ht="15.6" x14ac:dyDescent="0.3">
      <c r="A22" s="100"/>
      <c r="B22" s="30" t="s">
        <v>48</v>
      </c>
      <c r="C22" s="62">
        <f>C19</f>
        <v>2021</v>
      </c>
      <c r="D22" s="44">
        <v>7429</v>
      </c>
      <c r="E22" s="100"/>
      <c r="F22" s="44">
        <v>0</v>
      </c>
      <c r="G22" s="34"/>
      <c r="H22" s="44">
        <v>0</v>
      </c>
      <c r="I22" s="34"/>
      <c r="J22" s="44">
        <v>0</v>
      </c>
      <c r="K22" s="44"/>
      <c r="L22" s="58">
        <f>SUM(D22:J22)</f>
        <v>7429</v>
      </c>
      <c r="M22" s="100"/>
      <c r="N22" s="100"/>
      <c r="O22" s="100"/>
      <c r="P22" s="100"/>
    </row>
    <row r="23" spans="1:16" ht="15.6" x14ac:dyDescent="0.3">
      <c r="A23" s="100"/>
      <c r="B23" s="100" t="s">
        <v>41</v>
      </c>
      <c r="C23" s="100"/>
      <c r="D23" s="35">
        <v>44228</v>
      </c>
      <c r="E23" s="35"/>
      <c r="F23" s="35">
        <v>44197</v>
      </c>
      <c r="G23" s="34"/>
      <c r="H23" s="35">
        <v>44197</v>
      </c>
      <c r="I23" s="34"/>
      <c r="J23" s="35">
        <v>44197</v>
      </c>
      <c r="K23" s="35"/>
      <c r="L23" s="119">
        <f>L21+L22</f>
        <v>10110</v>
      </c>
      <c r="M23" s="100"/>
      <c r="N23" s="100"/>
      <c r="O23" s="100"/>
      <c r="P23" s="100"/>
    </row>
    <row r="24" spans="1:16" ht="15.6" x14ac:dyDescent="0.3">
      <c r="A24" s="100"/>
      <c r="B24" s="30" t="s">
        <v>55</v>
      </c>
      <c r="C24" s="30"/>
      <c r="D24" s="49" t="s">
        <v>181</v>
      </c>
      <c r="E24" s="49"/>
      <c r="F24" s="49" t="s">
        <v>56</v>
      </c>
      <c r="G24" s="34"/>
      <c r="H24" s="49" t="s">
        <v>56</v>
      </c>
      <c r="I24" s="34"/>
      <c r="J24" s="49" t="s">
        <v>56</v>
      </c>
      <c r="K24" s="48"/>
      <c r="L24" s="34"/>
      <c r="M24" s="100"/>
      <c r="N24" s="100"/>
      <c r="O24" s="100"/>
      <c r="P24" s="100"/>
    </row>
    <row r="25" spans="1:16" ht="15.6" x14ac:dyDescent="0.3">
      <c r="A25" s="100"/>
      <c r="B25" s="30" t="s">
        <v>49</v>
      </c>
      <c r="C25" s="3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ht="15.6" x14ac:dyDescent="0.3">
      <c r="A26" s="100"/>
      <c r="B26" s="30" t="s">
        <v>64</v>
      </c>
      <c r="C26" s="30"/>
      <c r="D26" s="99" t="s">
        <v>51</v>
      </c>
      <c r="E26" s="99"/>
      <c r="F26" s="99" t="s">
        <v>52</v>
      </c>
      <c r="G26" s="99"/>
      <c r="H26" s="99" t="s">
        <v>53</v>
      </c>
      <c r="I26" s="99"/>
      <c r="J26" s="99" t="s">
        <v>54</v>
      </c>
      <c r="K26" s="99"/>
      <c r="L26" s="99" t="s">
        <v>47</v>
      </c>
      <c r="M26" s="100"/>
      <c r="N26" s="100"/>
      <c r="O26" s="100"/>
      <c r="P26" s="100"/>
    </row>
    <row r="27" spans="1:16" ht="15.6" x14ac:dyDescent="0.3">
      <c r="A27" s="100"/>
      <c r="B27" s="30" t="s">
        <v>39</v>
      </c>
      <c r="C27" s="30"/>
      <c r="D27" s="49" t="s">
        <v>175</v>
      </c>
      <c r="E27" s="49"/>
      <c r="F27" s="49" t="s">
        <v>0</v>
      </c>
      <c r="G27" s="100"/>
      <c r="H27" s="49" t="s">
        <v>0</v>
      </c>
      <c r="I27" s="100"/>
      <c r="J27" s="49" t="s">
        <v>0</v>
      </c>
      <c r="K27" s="49"/>
      <c r="L27" s="55">
        <f>$H$3</f>
        <v>2021</v>
      </c>
      <c r="M27" s="100"/>
      <c r="N27" s="100"/>
      <c r="O27" s="100"/>
      <c r="P27" s="100"/>
    </row>
    <row r="28" spans="1:16" x14ac:dyDescent="0.25">
      <c r="A28" s="100"/>
      <c r="B28" s="100" t="s">
        <v>43</v>
      </c>
      <c r="C28" s="100"/>
      <c r="D28" s="49" t="s">
        <v>176</v>
      </c>
      <c r="E28" s="49"/>
      <c r="F28" s="49" t="s">
        <v>45</v>
      </c>
      <c r="G28" s="100"/>
      <c r="H28" s="49" t="s">
        <v>45</v>
      </c>
      <c r="I28" s="100"/>
      <c r="J28" s="49" t="s">
        <v>45</v>
      </c>
      <c r="K28" s="49"/>
      <c r="L28" s="100"/>
      <c r="M28" s="100"/>
      <c r="N28" s="100"/>
      <c r="O28" s="100"/>
      <c r="P28" s="100"/>
    </row>
    <row r="29" spans="1:16" x14ac:dyDescent="0.25">
      <c r="A29" s="100"/>
      <c r="B29" s="100" t="s">
        <v>68</v>
      </c>
      <c r="C29" s="100"/>
      <c r="D29" s="35">
        <v>44197</v>
      </c>
      <c r="E29" s="35"/>
      <c r="F29" s="35">
        <v>44520</v>
      </c>
      <c r="G29" s="100"/>
      <c r="H29" s="35">
        <v>44520</v>
      </c>
      <c r="I29" s="100"/>
      <c r="J29" s="35">
        <v>44520</v>
      </c>
      <c r="K29" s="35"/>
      <c r="L29" s="100"/>
      <c r="M29" s="100"/>
      <c r="N29" s="100"/>
      <c r="O29" s="100"/>
      <c r="P29" s="100"/>
    </row>
    <row r="30" spans="1:16" ht="15.6" x14ac:dyDescent="0.3">
      <c r="A30" s="100"/>
      <c r="B30" s="30" t="s">
        <v>69</v>
      </c>
      <c r="C30" s="30"/>
      <c r="D30" s="44">
        <v>40000</v>
      </c>
      <c r="E30" s="44"/>
      <c r="F30" s="44">
        <v>0</v>
      </c>
      <c r="G30" s="100"/>
      <c r="H30" s="44">
        <v>0</v>
      </c>
      <c r="I30" s="100"/>
      <c r="J30" s="44">
        <v>0</v>
      </c>
      <c r="K30" s="44"/>
      <c r="L30" s="19">
        <f>SUM(D30:J30)</f>
        <v>40000</v>
      </c>
      <c r="M30" s="100"/>
      <c r="N30" s="100"/>
      <c r="O30" s="100"/>
      <c r="P30" s="100"/>
    </row>
    <row r="31" spans="1:16" x14ac:dyDescent="0.25">
      <c r="A31" s="100"/>
      <c r="B31" s="100" t="s">
        <v>89</v>
      </c>
      <c r="C31" s="100"/>
      <c r="D31" s="44">
        <v>32000</v>
      </c>
      <c r="E31" s="44"/>
      <c r="F31" s="44">
        <v>0</v>
      </c>
      <c r="G31" s="100"/>
      <c r="H31" s="44">
        <v>0</v>
      </c>
      <c r="I31" s="100"/>
      <c r="J31" s="44">
        <v>0</v>
      </c>
      <c r="K31" s="44"/>
      <c r="L31" s="19">
        <f>SUM(D31:J31)</f>
        <v>32000</v>
      </c>
      <c r="M31" s="100"/>
      <c r="N31" s="100"/>
      <c r="O31" s="100"/>
      <c r="P31" s="100"/>
    </row>
    <row r="32" spans="1:16" x14ac:dyDescent="0.25">
      <c r="A32" s="100"/>
      <c r="B32" s="100" t="s">
        <v>90</v>
      </c>
      <c r="C32" s="100"/>
      <c r="D32" s="58">
        <f>D30-D31</f>
        <v>8000</v>
      </c>
      <c r="E32" s="58"/>
      <c r="F32" s="58">
        <f t="shared" ref="F32:J32" si="2">F30-F31</f>
        <v>0</v>
      </c>
      <c r="G32" s="58"/>
      <c r="H32" s="58">
        <f t="shared" si="2"/>
        <v>0</v>
      </c>
      <c r="I32" s="58"/>
      <c r="J32" s="58">
        <f t="shared" si="2"/>
        <v>0</v>
      </c>
      <c r="K32" s="58"/>
      <c r="L32" s="19">
        <f>SUM(D32:J32)</f>
        <v>8000</v>
      </c>
      <c r="M32" s="100"/>
      <c r="N32" s="100"/>
      <c r="O32" s="100"/>
      <c r="P32" s="100"/>
    </row>
    <row r="33" spans="1:16" x14ac:dyDescent="0.25">
      <c r="A33" s="100"/>
      <c r="B33" s="100" t="s">
        <v>93</v>
      </c>
      <c r="C33" s="100"/>
      <c r="D33" s="59">
        <f>IF(D30=0," ",D32/(D30))</f>
        <v>0.2</v>
      </c>
      <c r="E33" s="59" t="str">
        <f t="shared" ref="E33:J33" si="3">IF(E30=0," ",E32/(E30))</f>
        <v xml:space="preserve"> </v>
      </c>
      <c r="F33" s="59" t="str">
        <f t="shared" si="3"/>
        <v xml:space="preserve"> </v>
      </c>
      <c r="G33" s="59" t="str">
        <f t="shared" si="3"/>
        <v xml:space="preserve"> </v>
      </c>
      <c r="H33" s="59" t="str">
        <f t="shared" si="3"/>
        <v xml:space="preserve"> </v>
      </c>
      <c r="I33" s="59" t="str">
        <f t="shared" si="3"/>
        <v xml:space="preserve"> </v>
      </c>
      <c r="J33" s="59" t="str">
        <f t="shared" si="3"/>
        <v xml:space="preserve"> </v>
      </c>
      <c r="K33" s="59"/>
      <c r="L33" s="100"/>
      <c r="M33" s="100"/>
      <c r="N33" s="100"/>
      <c r="O33" s="100"/>
      <c r="P33" s="100"/>
    </row>
    <row r="34" spans="1:16" x14ac:dyDescent="0.25">
      <c r="A34" s="100"/>
      <c r="B34" s="100" t="s">
        <v>40</v>
      </c>
      <c r="C34" s="45"/>
      <c r="D34" s="97">
        <v>4</v>
      </c>
      <c r="E34" s="100" t="s">
        <v>87</v>
      </c>
      <c r="F34" s="97">
        <v>0</v>
      </c>
      <c r="G34" s="100" t="s">
        <v>87</v>
      </c>
      <c r="H34" s="97">
        <v>0</v>
      </c>
      <c r="I34" s="100" t="s">
        <v>87</v>
      </c>
      <c r="J34" s="97">
        <v>0</v>
      </c>
      <c r="K34" s="100" t="s">
        <v>87</v>
      </c>
      <c r="L34" s="100"/>
      <c r="M34" s="100"/>
      <c r="N34" s="100"/>
      <c r="O34" s="100"/>
      <c r="P34" s="100"/>
    </row>
    <row r="35" spans="1:16" x14ac:dyDescent="0.25">
      <c r="A35" s="100"/>
      <c r="B35" s="100" t="s">
        <v>42</v>
      </c>
      <c r="C35" s="46"/>
      <c r="D35" s="96">
        <v>4</v>
      </c>
      <c r="E35" s="100"/>
      <c r="F35" s="96">
        <v>0</v>
      </c>
      <c r="G35" s="100"/>
      <c r="H35" s="96">
        <v>0</v>
      </c>
      <c r="I35" s="100"/>
      <c r="J35" s="96">
        <v>0</v>
      </c>
      <c r="K35" s="46"/>
      <c r="L35" s="100"/>
      <c r="M35" s="100"/>
      <c r="N35" s="100"/>
      <c r="O35" s="100"/>
      <c r="P35" s="100"/>
    </row>
    <row r="36" spans="1:16" x14ac:dyDescent="0.25">
      <c r="A36" s="100"/>
      <c r="B36" s="95" t="s">
        <v>119</v>
      </c>
      <c r="C36" s="96"/>
      <c r="D36" s="96">
        <v>4</v>
      </c>
      <c r="E36" s="95"/>
      <c r="F36" s="96">
        <v>0</v>
      </c>
      <c r="G36" s="95"/>
      <c r="H36" s="96">
        <v>0</v>
      </c>
      <c r="I36" s="95"/>
      <c r="J36" s="96">
        <v>0</v>
      </c>
      <c r="K36" s="46"/>
      <c r="L36" s="100"/>
      <c r="M36" s="100"/>
      <c r="N36" s="100"/>
      <c r="O36" s="100"/>
      <c r="P36" s="100"/>
    </row>
    <row r="37" spans="1:16" ht="15.6" x14ac:dyDescent="0.3">
      <c r="A37" s="100"/>
      <c r="B37" s="30" t="s">
        <v>86</v>
      </c>
      <c r="C37" s="60">
        <f>H3</f>
        <v>2021</v>
      </c>
      <c r="D37" s="44">
        <v>32000</v>
      </c>
      <c r="E37" s="59"/>
      <c r="F37" s="44">
        <v>0</v>
      </c>
      <c r="G37" s="59"/>
      <c r="H37" s="44">
        <v>0</v>
      </c>
      <c r="I37" s="59"/>
      <c r="J37" s="44">
        <v>0</v>
      </c>
      <c r="K37" s="44"/>
      <c r="L37" s="61">
        <f>SUM(D37:J37)</f>
        <v>32000</v>
      </c>
      <c r="M37" s="100"/>
      <c r="N37" s="100"/>
      <c r="O37" s="100"/>
      <c r="P37" s="100"/>
    </row>
    <row r="38" spans="1:16" ht="15.6" x14ac:dyDescent="0.3">
      <c r="A38" s="100"/>
      <c r="B38" s="30" t="s">
        <v>92</v>
      </c>
      <c r="C38" s="60">
        <f>C37</f>
        <v>2021</v>
      </c>
      <c r="D38" s="44">
        <v>0</v>
      </c>
      <c r="E38" s="59"/>
      <c r="F38" s="44">
        <v>0</v>
      </c>
      <c r="G38" s="59"/>
      <c r="H38" s="44">
        <v>0</v>
      </c>
      <c r="I38" s="59"/>
      <c r="J38" s="44">
        <v>0</v>
      </c>
      <c r="K38" s="44"/>
      <c r="L38" s="61">
        <f t="shared" ref="L38:L39" si="4">SUM(D38:J38)</f>
        <v>0</v>
      </c>
      <c r="M38" s="100"/>
      <c r="N38" s="100"/>
      <c r="O38" s="100"/>
      <c r="P38" s="100"/>
    </row>
    <row r="39" spans="1:16" ht="15.6" x14ac:dyDescent="0.3">
      <c r="A39" s="100"/>
      <c r="B39" s="30" t="s">
        <v>91</v>
      </c>
      <c r="C39" s="60">
        <f>C38</f>
        <v>2021</v>
      </c>
      <c r="D39" s="44">
        <v>24464</v>
      </c>
      <c r="E39" s="59"/>
      <c r="F39" s="44">
        <v>0</v>
      </c>
      <c r="G39" s="59"/>
      <c r="H39" s="44">
        <v>0</v>
      </c>
      <c r="I39" s="59"/>
      <c r="J39" s="44">
        <v>0</v>
      </c>
      <c r="K39" s="44"/>
      <c r="L39" s="61">
        <f t="shared" si="4"/>
        <v>24464</v>
      </c>
      <c r="M39" s="100"/>
      <c r="N39" s="100"/>
      <c r="O39" s="100"/>
      <c r="P39" s="100"/>
    </row>
    <row r="40" spans="1:16" s="116" customFormat="1" x14ac:dyDescent="0.25">
      <c r="B40" s="100" t="s">
        <v>57</v>
      </c>
      <c r="C40" s="62">
        <f>C41</f>
        <v>2021</v>
      </c>
      <c r="D40" s="44">
        <v>979</v>
      </c>
      <c r="E40" s="100"/>
      <c r="F40" s="44">
        <v>0</v>
      </c>
      <c r="G40" s="100"/>
      <c r="H40" s="44">
        <v>0</v>
      </c>
      <c r="I40" s="100"/>
      <c r="J40" s="44">
        <v>0</v>
      </c>
      <c r="K40" s="44"/>
      <c r="L40" s="58">
        <f>SUM(D40:J40)</f>
        <v>979</v>
      </c>
      <c r="M40" s="100"/>
    </row>
    <row r="41" spans="1:16" ht="15.6" x14ac:dyDescent="0.3">
      <c r="A41" s="100"/>
      <c r="B41" s="30" t="s">
        <v>48</v>
      </c>
      <c r="C41" s="62">
        <f>C37</f>
        <v>2021</v>
      </c>
      <c r="D41" s="44">
        <v>7536</v>
      </c>
      <c r="E41" s="100"/>
      <c r="F41" s="44">
        <v>0</v>
      </c>
      <c r="G41" s="100"/>
      <c r="H41" s="44">
        <v>0</v>
      </c>
      <c r="I41" s="100"/>
      <c r="J41" s="44">
        <v>0</v>
      </c>
      <c r="K41" s="44"/>
      <c r="L41" s="58">
        <f>SUM(D41:J41)</f>
        <v>7536</v>
      </c>
      <c r="M41" s="100"/>
      <c r="N41" s="100"/>
      <c r="O41" s="100"/>
      <c r="P41" s="100"/>
    </row>
    <row r="42" spans="1:16" ht="15.6" x14ac:dyDescent="0.3">
      <c r="A42" s="100"/>
      <c r="B42" s="100" t="s">
        <v>41</v>
      </c>
      <c r="C42" s="100"/>
      <c r="D42" s="35">
        <v>44348</v>
      </c>
      <c r="E42" s="35"/>
      <c r="F42" s="35">
        <v>44520</v>
      </c>
      <c r="G42" s="100"/>
      <c r="H42" s="35">
        <v>44520</v>
      </c>
      <c r="I42" s="100"/>
      <c r="J42" s="35">
        <v>44520</v>
      </c>
      <c r="K42" s="35"/>
      <c r="L42" s="53">
        <f>L40+L41</f>
        <v>8515</v>
      </c>
      <c r="M42" s="100"/>
      <c r="N42" s="100"/>
      <c r="O42" s="100"/>
      <c r="P42" s="100"/>
    </row>
    <row r="43" spans="1:16" ht="15.6" x14ac:dyDescent="0.3">
      <c r="A43" s="100"/>
      <c r="B43" s="30" t="s">
        <v>55</v>
      </c>
      <c r="C43" s="30"/>
      <c r="D43" s="49" t="s">
        <v>180</v>
      </c>
      <c r="E43" s="48"/>
      <c r="F43" s="49" t="s">
        <v>56</v>
      </c>
      <c r="G43" s="100"/>
      <c r="H43" s="49" t="s">
        <v>56</v>
      </c>
      <c r="I43" s="100"/>
      <c r="J43" s="49" t="s">
        <v>56</v>
      </c>
      <c r="K43" s="48"/>
      <c r="L43" s="100"/>
      <c r="M43" s="100"/>
      <c r="N43" s="100"/>
      <c r="O43" s="100"/>
      <c r="P43" s="100"/>
    </row>
    <row r="44" spans="1:16" ht="15.6" x14ac:dyDescent="0.3">
      <c r="A44" s="100"/>
      <c r="B44" s="30"/>
      <c r="C44" s="3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x14ac:dyDescent="0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15.6" x14ac:dyDescent="0.3">
      <c r="A46" s="100"/>
      <c r="B46" s="146" t="s">
        <v>70</v>
      </c>
      <c r="C46" s="146"/>
      <c r="D46" s="152"/>
      <c r="E46" s="152"/>
      <c r="F46" s="152"/>
      <c r="G46" s="166"/>
      <c r="H46" s="166"/>
      <c r="I46" s="100"/>
      <c r="J46" s="100"/>
      <c r="K46" s="100"/>
      <c r="L46" s="100"/>
      <c r="M46" s="100"/>
      <c r="N46" s="100"/>
      <c r="O46" s="100"/>
      <c r="P46" s="100"/>
    </row>
    <row r="47" spans="1:16" ht="15.6" x14ac:dyDescent="0.3">
      <c r="A47" s="100"/>
      <c r="B47" s="99"/>
      <c r="C47" s="99"/>
      <c r="D47" s="98"/>
      <c r="E47" s="98"/>
      <c r="F47" s="35">
        <v>44197</v>
      </c>
      <c r="G47" s="100"/>
      <c r="H47" s="35">
        <v>44561</v>
      </c>
      <c r="I47" s="100"/>
      <c r="J47" s="100"/>
      <c r="K47" s="100"/>
      <c r="L47" s="100"/>
      <c r="M47" s="100"/>
      <c r="N47" s="100"/>
      <c r="O47" s="100"/>
      <c r="P47" s="100"/>
    </row>
    <row r="48" spans="1:16" ht="15.6" x14ac:dyDescent="0.3">
      <c r="A48" s="100"/>
      <c r="B48" s="30" t="s">
        <v>94</v>
      </c>
      <c r="C48" s="30"/>
      <c r="D48" s="100"/>
      <c r="E48" s="100"/>
      <c r="F48" s="99" t="s">
        <v>2</v>
      </c>
      <c r="G48" s="99"/>
      <c r="H48" s="99" t="s">
        <v>3</v>
      </c>
      <c r="I48" s="100"/>
      <c r="J48" s="100"/>
      <c r="K48" s="100"/>
      <c r="L48" s="100"/>
      <c r="M48" s="100"/>
      <c r="N48" s="100"/>
      <c r="O48" s="100"/>
      <c r="P48" s="100"/>
    </row>
    <row r="49" spans="1:16" ht="15.6" x14ac:dyDescent="0.3">
      <c r="A49" s="100"/>
      <c r="B49" s="100" t="s">
        <v>71</v>
      </c>
      <c r="C49" s="100"/>
      <c r="D49" s="100"/>
      <c r="E49" s="100"/>
      <c r="F49" s="58">
        <f>L19</f>
        <v>66686</v>
      </c>
      <c r="G49" s="99"/>
      <c r="H49" s="58">
        <f>L20</f>
        <v>59577</v>
      </c>
      <c r="I49" s="100"/>
      <c r="J49" s="100"/>
      <c r="K49" s="100"/>
      <c r="L49" s="100"/>
      <c r="M49" s="100"/>
      <c r="N49" s="100"/>
      <c r="O49" s="100"/>
      <c r="P49" s="100"/>
    </row>
    <row r="50" spans="1:16" x14ac:dyDescent="0.25">
      <c r="A50" s="100"/>
      <c r="B50" s="100" t="s">
        <v>72</v>
      </c>
      <c r="C50" s="100"/>
      <c r="D50" s="100"/>
      <c r="E50" s="100"/>
      <c r="F50" s="58">
        <f>L38</f>
        <v>0</v>
      </c>
      <c r="G50" s="81"/>
      <c r="H50" s="58">
        <f>L39</f>
        <v>24464</v>
      </c>
      <c r="I50" s="100"/>
      <c r="J50" s="100"/>
      <c r="K50" s="100"/>
      <c r="L50" s="100"/>
      <c r="M50" s="100"/>
      <c r="N50" s="100"/>
      <c r="O50" s="100"/>
      <c r="P50" s="100"/>
    </row>
    <row r="51" spans="1:16" ht="15.6" x14ac:dyDescent="0.3">
      <c r="A51" s="100"/>
      <c r="B51" s="30" t="s">
        <v>147</v>
      </c>
      <c r="C51" s="30"/>
      <c r="D51" s="100"/>
      <c r="E51" s="100"/>
      <c r="F51" s="53">
        <f>SUM(F49:F50)</f>
        <v>66686</v>
      </c>
      <c r="G51" s="100"/>
      <c r="H51" s="53">
        <f>SUM(H49:H50)</f>
        <v>84041</v>
      </c>
      <c r="I51" s="100"/>
      <c r="J51" s="100"/>
      <c r="K51" s="100"/>
      <c r="L51" s="100"/>
      <c r="M51" s="100"/>
      <c r="N51" s="100"/>
      <c r="O51" s="100"/>
      <c r="P51" s="100"/>
    </row>
    <row r="52" spans="1:16" s="116" customFormat="1" ht="15.6" x14ac:dyDescent="0.3">
      <c r="B52" s="30"/>
      <c r="C52" s="30"/>
      <c r="D52" s="30" t="s">
        <v>148</v>
      </c>
      <c r="F52" s="124">
        <f>H3</f>
        <v>2021</v>
      </c>
      <c r="H52" s="54">
        <f>F52+1</f>
        <v>2022</v>
      </c>
    </row>
    <row r="53" spans="1:16" s="116" customFormat="1" ht="15.6" x14ac:dyDescent="0.3">
      <c r="B53" s="30" t="s">
        <v>76</v>
      </c>
      <c r="C53" s="30"/>
      <c r="D53" s="100"/>
      <c r="E53" s="100"/>
      <c r="F53" s="35">
        <v>44197</v>
      </c>
      <c r="G53" s="99"/>
      <c r="H53" s="35">
        <v>44561</v>
      </c>
    </row>
    <row r="54" spans="1:16" s="116" customFormat="1" x14ac:dyDescent="0.25">
      <c r="B54" s="81" t="s">
        <v>145</v>
      </c>
      <c r="C54" s="81"/>
      <c r="D54" s="100"/>
      <c r="E54" s="100"/>
      <c r="F54" s="58">
        <f>L22</f>
        <v>7429</v>
      </c>
      <c r="G54" s="100"/>
      <c r="H54" s="44">
        <v>0</v>
      </c>
    </row>
    <row r="55" spans="1:16" s="116" customFormat="1" x14ac:dyDescent="0.25">
      <c r="B55" s="81" t="s">
        <v>146</v>
      </c>
      <c r="C55" s="81"/>
      <c r="D55" s="100"/>
      <c r="E55" s="100"/>
      <c r="F55" s="58">
        <f>L41</f>
        <v>7536</v>
      </c>
      <c r="G55" s="100"/>
      <c r="H55" s="44">
        <v>0</v>
      </c>
    </row>
    <row r="56" spans="1:16" s="116" customFormat="1" ht="15.6" x14ac:dyDescent="0.3">
      <c r="B56" s="1" t="s">
        <v>77</v>
      </c>
      <c r="C56" s="1"/>
      <c r="D56" s="100"/>
      <c r="E56" s="100"/>
      <c r="F56" s="53">
        <f>SUM(F54:F55)</f>
        <v>14965</v>
      </c>
      <c r="G56" s="100"/>
      <c r="H56" s="53">
        <f>SUM(H54:H55)</f>
        <v>0</v>
      </c>
    </row>
    <row r="57" spans="1:16" ht="15.6" x14ac:dyDescent="0.3">
      <c r="A57" s="100"/>
      <c r="B57" s="99"/>
      <c r="C57" s="99"/>
      <c r="D57" s="98"/>
      <c r="E57" s="98"/>
      <c r="F57" s="98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1:16" ht="15.6" x14ac:dyDescent="0.3">
      <c r="A58" s="100"/>
      <c r="B58" s="30" t="s">
        <v>73</v>
      </c>
      <c r="C58" s="30"/>
      <c r="D58" s="100"/>
      <c r="E58" s="100"/>
      <c r="F58" s="35">
        <v>44197</v>
      </c>
      <c r="G58" s="100"/>
      <c r="H58" s="35">
        <v>44561</v>
      </c>
      <c r="I58" s="100"/>
      <c r="J58" s="100"/>
      <c r="K58" s="100"/>
      <c r="L58" s="100"/>
      <c r="M58" s="100"/>
      <c r="N58" s="100"/>
      <c r="O58" s="100"/>
      <c r="P58" s="100"/>
    </row>
    <row r="59" spans="1:16" x14ac:dyDescent="0.25">
      <c r="A59" s="100"/>
      <c r="B59" s="100" t="s">
        <v>74</v>
      </c>
      <c r="C59" s="100"/>
      <c r="D59" s="100"/>
      <c r="E59" s="100"/>
      <c r="F59" s="19">
        <f>L21</f>
        <v>2681</v>
      </c>
      <c r="G59" s="100"/>
      <c r="H59" s="44">
        <v>0</v>
      </c>
      <c r="I59" s="100"/>
      <c r="J59" s="100"/>
      <c r="K59" s="100"/>
      <c r="L59" s="100"/>
      <c r="M59" s="100"/>
      <c r="N59" s="100"/>
      <c r="O59" s="100"/>
      <c r="P59" s="100"/>
    </row>
    <row r="60" spans="1:16" x14ac:dyDescent="0.25">
      <c r="A60" s="100"/>
      <c r="B60" s="100" t="s">
        <v>75</v>
      </c>
      <c r="C60" s="100"/>
      <c r="D60" s="100"/>
      <c r="E60" s="100"/>
      <c r="F60" s="19">
        <f>L40</f>
        <v>979</v>
      </c>
      <c r="G60" s="100"/>
      <c r="H60" s="44">
        <v>0</v>
      </c>
      <c r="I60" s="100"/>
      <c r="J60" s="100"/>
      <c r="K60" s="100"/>
      <c r="L60" s="100"/>
      <c r="M60" s="100"/>
      <c r="N60" s="100"/>
      <c r="O60" s="100"/>
      <c r="P60" s="100"/>
    </row>
    <row r="61" spans="1:16" ht="15.6" x14ac:dyDescent="0.3">
      <c r="A61" s="100"/>
      <c r="B61" s="30" t="s">
        <v>149</v>
      </c>
      <c r="C61" s="30"/>
      <c r="D61" s="100"/>
      <c r="E61" s="100"/>
      <c r="F61" s="53">
        <f>SUM(F59:F60)</f>
        <v>3660</v>
      </c>
      <c r="G61" s="100"/>
      <c r="H61" s="53">
        <f>SUM(H59:H60)</f>
        <v>0</v>
      </c>
      <c r="I61" s="100"/>
      <c r="J61" s="100"/>
      <c r="K61" s="100"/>
      <c r="L61" s="100"/>
      <c r="M61" s="100"/>
      <c r="N61" s="100"/>
      <c r="O61" s="100"/>
      <c r="P61" s="100"/>
    </row>
    <row r="62" spans="1:16" ht="15.6" x14ac:dyDescent="0.3">
      <c r="A62" s="100"/>
      <c r="B62" s="100"/>
      <c r="C62" s="3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1:16" x14ac:dyDescent="0.25">
      <c r="A63" s="100"/>
      <c r="I63" s="100"/>
      <c r="J63" s="100"/>
      <c r="K63" s="100"/>
      <c r="L63" s="100"/>
      <c r="M63" s="100"/>
      <c r="N63" s="100"/>
      <c r="O63" s="100"/>
      <c r="P63" s="100"/>
    </row>
    <row r="64" spans="1:16" x14ac:dyDescent="0.25">
      <c r="A64" s="100"/>
      <c r="I64" s="100"/>
      <c r="J64" s="100"/>
      <c r="K64" s="100"/>
      <c r="L64" s="100"/>
      <c r="M64" s="100"/>
      <c r="N64" s="100"/>
      <c r="O64" s="100"/>
      <c r="P64" s="100"/>
    </row>
    <row r="65" spans="1:16" x14ac:dyDescent="0.25">
      <c r="A65" s="100"/>
      <c r="I65" s="100"/>
      <c r="J65" s="100"/>
      <c r="K65" s="100"/>
      <c r="L65" s="100"/>
      <c r="M65" s="100"/>
      <c r="N65" s="100"/>
      <c r="O65" s="100"/>
      <c r="P65" s="100"/>
    </row>
    <row r="66" spans="1:16" x14ac:dyDescent="0.25">
      <c r="A66" s="100"/>
      <c r="I66" s="100"/>
      <c r="J66" s="100"/>
      <c r="K66" s="100"/>
      <c r="L66" s="100"/>
      <c r="M66" s="100"/>
      <c r="N66" s="100"/>
      <c r="O66" s="100"/>
      <c r="P66" s="100"/>
    </row>
    <row r="67" spans="1:16" ht="15.6" x14ac:dyDescent="0.3">
      <c r="A67" s="100"/>
      <c r="B67" s="51" t="s">
        <v>34</v>
      </c>
      <c r="C67" s="51"/>
      <c r="D67" s="38"/>
      <c r="E67" s="36"/>
      <c r="F67" s="100"/>
      <c r="G67" s="4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1:16" ht="15.6" x14ac:dyDescent="0.3">
      <c r="A68" s="100"/>
      <c r="B68" s="167" t="s">
        <v>122</v>
      </c>
      <c r="C68" s="152"/>
      <c r="D68" s="152"/>
      <c r="E68" s="152"/>
      <c r="F68" s="152"/>
      <c r="G68" s="152"/>
      <c r="H68" s="152"/>
      <c r="I68" s="152"/>
      <c r="J68" s="152"/>
      <c r="K68" s="100"/>
      <c r="L68" s="100"/>
      <c r="M68" s="100"/>
      <c r="N68" s="100"/>
      <c r="O68" s="100"/>
      <c r="P68" s="100"/>
    </row>
    <row r="69" spans="1:16" ht="15.6" x14ac:dyDescent="0.3">
      <c r="A69" s="100"/>
      <c r="B69" s="51"/>
      <c r="C69" s="51"/>
      <c r="D69" s="38"/>
      <c r="E69" s="36"/>
      <c r="F69" s="100"/>
      <c r="G69" s="4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1:16" ht="15.6" x14ac:dyDescent="0.3">
      <c r="A70" s="100"/>
      <c r="B70" s="50" t="s">
        <v>123</v>
      </c>
      <c r="C70" s="51"/>
      <c r="D70" s="38"/>
      <c r="E70" s="36"/>
      <c r="F70" s="99" t="s">
        <v>2</v>
      </c>
      <c r="G70" s="99"/>
      <c r="H70" s="99" t="s">
        <v>3</v>
      </c>
      <c r="I70" s="100"/>
      <c r="J70" s="100"/>
      <c r="K70" s="100"/>
      <c r="L70" s="100"/>
      <c r="M70" s="100"/>
      <c r="N70" s="100"/>
      <c r="O70" s="100"/>
      <c r="P70" s="100"/>
    </row>
    <row r="71" spans="1:16" ht="15.6" x14ac:dyDescent="0.3">
      <c r="A71" s="100"/>
      <c r="B71" s="50"/>
      <c r="C71" s="51"/>
      <c r="D71" s="38"/>
      <c r="E71" s="36"/>
      <c r="F71" s="63">
        <f>F90</f>
        <v>44197</v>
      </c>
      <c r="G71" s="100"/>
      <c r="H71" s="63">
        <f>H90</f>
        <v>44561</v>
      </c>
      <c r="I71" s="100"/>
      <c r="J71" s="54">
        <f>H3</f>
        <v>2021</v>
      </c>
      <c r="K71" s="100"/>
      <c r="L71" s="100"/>
      <c r="M71" s="100"/>
      <c r="N71" s="100"/>
      <c r="O71" s="100"/>
      <c r="P71" s="100"/>
    </row>
    <row r="72" spans="1:16" ht="15.6" x14ac:dyDescent="0.3">
      <c r="A72" s="100"/>
      <c r="B72" s="50" t="s">
        <v>39</v>
      </c>
      <c r="C72" s="160" t="s">
        <v>140</v>
      </c>
      <c r="D72" s="161"/>
      <c r="E72" s="36"/>
      <c r="F72" s="100"/>
      <c r="G72" s="40"/>
      <c r="H72" s="100"/>
      <c r="I72" s="100"/>
      <c r="J72" s="30" t="s">
        <v>124</v>
      </c>
      <c r="K72" s="100"/>
      <c r="L72" s="100"/>
      <c r="M72" s="100"/>
      <c r="N72" s="100"/>
      <c r="O72" s="100"/>
      <c r="P72" s="100"/>
    </row>
    <row r="73" spans="1:16" ht="15.6" x14ac:dyDescent="0.3">
      <c r="A73" s="100"/>
      <c r="B73" s="51" t="s">
        <v>125</v>
      </c>
      <c r="C73" s="51"/>
      <c r="D73" s="38"/>
      <c r="E73" s="36">
        <v>0</v>
      </c>
      <c r="F73" s="9">
        <v>0</v>
      </c>
      <c r="G73" s="100"/>
      <c r="H73" s="9">
        <v>0</v>
      </c>
      <c r="I73" s="100"/>
      <c r="J73" s="9">
        <v>0</v>
      </c>
      <c r="K73" s="100"/>
      <c r="L73" s="100"/>
      <c r="M73" s="100"/>
      <c r="N73" s="100"/>
      <c r="O73" s="100"/>
      <c r="P73" s="100"/>
    </row>
    <row r="74" spans="1:16" ht="15.6" x14ac:dyDescent="0.3">
      <c r="A74" s="100"/>
      <c r="B74" s="51" t="s">
        <v>126</v>
      </c>
      <c r="C74" s="97">
        <v>0</v>
      </c>
      <c r="D74" s="106" t="s">
        <v>87</v>
      </c>
      <c r="E74" s="36"/>
      <c r="F74" s="100"/>
      <c r="G74" s="4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1:16" ht="15.6" x14ac:dyDescent="0.3">
      <c r="A75" s="100"/>
      <c r="B75" s="51"/>
      <c r="C75" s="97"/>
      <c r="D75" s="106"/>
      <c r="E75" s="36"/>
      <c r="F75" s="100"/>
      <c r="G75" s="40"/>
      <c r="H75" s="100"/>
      <c r="I75" s="100"/>
      <c r="J75" s="54">
        <f>J71</f>
        <v>2021</v>
      </c>
      <c r="K75" s="100"/>
      <c r="L75" s="100"/>
      <c r="M75" s="100"/>
      <c r="N75" s="100"/>
      <c r="O75" s="100"/>
      <c r="P75" s="100"/>
    </row>
    <row r="76" spans="1:16" ht="15.6" x14ac:dyDescent="0.3">
      <c r="A76" s="100"/>
      <c r="B76" s="50" t="s">
        <v>39</v>
      </c>
      <c r="C76" s="160" t="s">
        <v>127</v>
      </c>
      <c r="D76" s="161"/>
      <c r="E76" s="36"/>
      <c r="F76" s="100"/>
      <c r="G76" s="40"/>
      <c r="H76" s="100"/>
      <c r="I76" s="100"/>
      <c r="J76" s="30" t="s">
        <v>124</v>
      </c>
      <c r="K76" s="100"/>
      <c r="L76" s="100"/>
      <c r="M76" s="100"/>
      <c r="N76" s="100"/>
      <c r="O76" s="100"/>
      <c r="P76" s="100"/>
    </row>
    <row r="77" spans="1:16" ht="15.6" x14ac:dyDescent="0.3">
      <c r="A77" s="100"/>
      <c r="B77" s="51" t="s">
        <v>125</v>
      </c>
      <c r="C77" s="51"/>
      <c r="D77" s="38"/>
      <c r="E77" s="36"/>
      <c r="F77" s="9">
        <v>0</v>
      </c>
      <c r="G77" s="100"/>
      <c r="H77" s="9">
        <v>0</v>
      </c>
      <c r="I77" s="100"/>
      <c r="J77" s="9">
        <v>0</v>
      </c>
      <c r="K77" s="100"/>
      <c r="L77" s="100"/>
      <c r="M77" s="100"/>
      <c r="N77" s="100"/>
      <c r="O77" s="100"/>
      <c r="P77" s="100"/>
    </row>
    <row r="78" spans="1:16" ht="15.6" x14ac:dyDescent="0.3">
      <c r="A78" s="100"/>
      <c r="B78" s="51" t="s">
        <v>126</v>
      </c>
      <c r="C78" s="97">
        <v>0</v>
      </c>
      <c r="D78" s="106" t="s">
        <v>87</v>
      </c>
      <c r="E78" s="36"/>
      <c r="F78" s="9"/>
      <c r="G78" s="100"/>
      <c r="H78" s="9"/>
      <c r="I78" s="100"/>
      <c r="J78" s="9"/>
      <c r="K78" s="100"/>
      <c r="L78" s="100"/>
      <c r="M78" s="100"/>
      <c r="N78" s="100"/>
      <c r="O78" s="100"/>
      <c r="P78" s="100"/>
    </row>
    <row r="79" spans="1:16" ht="15.6" x14ac:dyDescent="0.3">
      <c r="A79" s="100"/>
      <c r="B79" s="51"/>
      <c r="C79" s="51"/>
      <c r="D79" s="38"/>
      <c r="E79" s="36"/>
      <c r="F79" s="100"/>
      <c r="G79" s="4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1:16" ht="15.6" x14ac:dyDescent="0.3">
      <c r="A80" s="100"/>
      <c r="B80" s="50" t="s">
        <v>128</v>
      </c>
      <c r="C80" s="50"/>
      <c r="D80" s="42"/>
      <c r="E80" s="37"/>
      <c r="F80" s="53">
        <f>F73+F77</f>
        <v>0</v>
      </c>
      <c r="G80" s="107"/>
      <c r="H80" s="53">
        <f>H73+H77</f>
        <v>0</v>
      </c>
      <c r="I80" s="30"/>
      <c r="J80" s="53">
        <f>J73+J77</f>
        <v>0</v>
      </c>
      <c r="K80" s="100"/>
      <c r="L80" s="100"/>
      <c r="M80" s="100"/>
      <c r="N80" s="100"/>
      <c r="O80" s="100"/>
      <c r="P80" s="100"/>
    </row>
    <row r="81" spans="1:16" ht="15.6" x14ac:dyDescent="0.3">
      <c r="A81" s="100"/>
      <c r="B81" s="50"/>
      <c r="C81" s="50"/>
      <c r="D81" s="42"/>
      <c r="E81" s="37"/>
      <c r="F81" s="53"/>
      <c r="G81" s="107"/>
      <c r="H81" s="53"/>
      <c r="I81" s="30"/>
      <c r="J81" s="54">
        <f>J75</f>
        <v>2021</v>
      </c>
      <c r="K81" s="100"/>
      <c r="L81" s="100"/>
      <c r="M81" s="100"/>
      <c r="N81" s="100"/>
      <c r="O81" s="100"/>
      <c r="P81" s="100"/>
    </row>
    <row r="82" spans="1:16" ht="15.6" x14ac:dyDescent="0.3">
      <c r="A82" s="100"/>
      <c r="B82" s="50"/>
      <c r="C82" s="50"/>
      <c r="D82" s="42"/>
      <c r="E82" s="37"/>
      <c r="F82" s="53"/>
      <c r="G82" s="107"/>
      <c r="H82" s="53"/>
      <c r="I82" s="30"/>
      <c r="J82" s="54"/>
      <c r="K82" s="100"/>
      <c r="L82" s="100"/>
      <c r="M82" s="100"/>
      <c r="N82" s="100"/>
      <c r="O82" s="100"/>
      <c r="P82" s="100"/>
    </row>
    <row r="83" spans="1:16" ht="15.6" x14ac:dyDescent="0.3">
      <c r="A83" s="100"/>
      <c r="B83" s="50" t="s">
        <v>129</v>
      </c>
      <c r="C83" s="50"/>
      <c r="D83" s="42"/>
      <c r="E83" s="37"/>
      <c r="F83" s="53"/>
      <c r="G83" s="107"/>
      <c r="H83" s="53"/>
      <c r="I83" s="30"/>
      <c r="J83" s="9">
        <v>0</v>
      </c>
      <c r="K83" s="100"/>
      <c r="L83" s="100"/>
      <c r="M83" s="100"/>
      <c r="N83" s="100"/>
      <c r="O83" s="100"/>
      <c r="P83" s="100"/>
    </row>
    <row r="84" spans="1:16" ht="15.6" x14ac:dyDescent="0.3">
      <c r="A84" s="100"/>
      <c r="B84" s="50"/>
      <c r="C84" s="50"/>
      <c r="D84" s="42"/>
      <c r="E84" s="37"/>
      <c r="F84" s="53"/>
      <c r="G84" s="107"/>
      <c r="H84" s="53"/>
      <c r="I84" s="30"/>
      <c r="J84" s="9"/>
      <c r="K84" s="100"/>
      <c r="L84" s="100"/>
      <c r="M84" s="100"/>
      <c r="N84" s="100"/>
      <c r="O84" s="100"/>
      <c r="P84" s="100"/>
    </row>
    <row r="85" spans="1:16" ht="15.6" x14ac:dyDescent="0.3">
      <c r="A85" s="100"/>
      <c r="B85" s="108" t="s">
        <v>130</v>
      </c>
      <c r="C85" s="50"/>
      <c r="D85" s="42"/>
      <c r="E85" s="37"/>
      <c r="F85" s="53"/>
      <c r="G85" s="107"/>
      <c r="H85" s="53"/>
      <c r="I85" s="30"/>
      <c r="J85" s="53"/>
      <c r="K85" s="100"/>
      <c r="L85" s="100"/>
      <c r="M85" s="100"/>
      <c r="N85" s="100"/>
      <c r="O85" s="100"/>
      <c r="P85" s="100"/>
    </row>
    <row r="86" spans="1:16" ht="15.6" x14ac:dyDescent="0.3">
      <c r="A86" s="100"/>
      <c r="B86" s="50" t="s">
        <v>34</v>
      </c>
      <c r="C86" s="50"/>
      <c r="D86" s="42"/>
      <c r="E86" s="37"/>
      <c r="F86" s="53"/>
      <c r="G86" s="107"/>
      <c r="H86" s="53"/>
      <c r="I86" s="30"/>
      <c r="J86" s="53"/>
      <c r="K86" s="100"/>
      <c r="L86" s="100"/>
      <c r="M86" s="100"/>
      <c r="N86" s="100"/>
      <c r="O86" s="100"/>
      <c r="P86" s="100"/>
    </row>
    <row r="87" spans="1:16" ht="15.6" x14ac:dyDescent="0.3">
      <c r="A87" s="100"/>
      <c r="B87" s="50"/>
      <c r="C87" s="50"/>
      <c r="D87" s="39"/>
      <c r="E87" s="41"/>
      <c r="F87" s="4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1:16" ht="15.6" x14ac:dyDescent="0.3">
      <c r="A88" s="100"/>
      <c r="B88" s="162" t="s">
        <v>78</v>
      </c>
      <c r="C88" s="162"/>
      <c r="D88" s="152"/>
      <c r="E88" s="152"/>
      <c r="F88" s="152"/>
      <c r="G88" s="152"/>
      <c r="H88" s="152"/>
      <c r="I88" s="100"/>
      <c r="J88" s="100"/>
      <c r="K88" s="100"/>
      <c r="L88" s="100"/>
      <c r="M88" s="100"/>
      <c r="N88" s="100"/>
      <c r="O88" s="100"/>
      <c r="P88" s="100"/>
    </row>
    <row r="89" spans="1:16" ht="15.6" x14ac:dyDescent="0.3">
      <c r="A89" s="100"/>
      <c r="B89" s="101"/>
      <c r="C89" s="101"/>
      <c r="D89" s="98"/>
      <c r="E89" s="98"/>
      <c r="F89" s="99" t="s">
        <v>2</v>
      </c>
      <c r="G89" s="99"/>
      <c r="H89" s="99" t="s">
        <v>3</v>
      </c>
      <c r="I89" s="100"/>
      <c r="J89" s="100"/>
      <c r="K89" s="100"/>
      <c r="L89" s="100"/>
      <c r="M89" s="100"/>
      <c r="N89" s="100"/>
      <c r="O89" s="100"/>
      <c r="P89" s="100"/>
    </row>
    <row r="90" spans="1:16" ht="15.6" x14ac:dyDescent="0.3">
      <c r="A90" s="100"/>
      <c r="B90" s="1" t="s">
        <v>79</v>
      </c>
      <c r="C90" s="1"/>
      <c r="D90" s="100"/>
      <c r="E90" s="14"/>
      <c r="F90" s="63">
        <f>F47</f>
        <v>44197</v>
      </c>
      <c r="G90" s="100"/>
      <c r="H90" s="63">
        <f>H47</f>
        <v>44561</v>
      </c>
      <c r="I90" s="100"/>
      <c r="J90" s="100"/>
      <c r="K90" s="100"/>
      <c r="L90" s="100"/>
      <c r="M90" s="100"/>
      <c r="N90" s="100"/>
      <c r="O90" s="100"/>
      <c r="P90" s="100"/>
    </row>
    <row r="91" spans="1:16" x14ac:dyDescent="0.25">
      <c r="A91" s="100"/>
      <c r="B91" s="11" t="s">
        <v>66</v>
      </c>
      <c r="C91" s="11"/>
      <c r="D91" s="100"/>
      <c r="E91" s="100"/>
      <c r="F91" s="9">
        <v>0</v>
      </c>
      <c r="G91" s="100"/>
      <c r="H91" s="9">
        <v>0</v>
      </c>
      <c r="I91" s="100"/>
      <c r="J91" s="100"/>
      <c r="K91" s="100"/>
      <c r="L91" s="100"/>
      <c r="M91" s="100"/>
      <c r="N91" s="100"/>
      <c r="O91" s="100"/>
      <c r="P91" s="100"/>
    </row>
    <row r="92" spans="1:16" x14ac:dyDescent="0.25">
      <c r="A92" s="100"/>
      <c r="B92" s="81" t="s">
        <v>67</v>
      </c>
      <c r="C92" s="81"/>
      <c r="D92" s="100"/>
      <c r="E92" s="14"/>
      <c r="F92" s="9">
        <v>0</v>
      </c>
      <c r="G92" s="100"/>
      <c r="H92" s="9">
        <v>0</v>
      </c>
      <c r="I92" s="100"/>
      <c r="J92" s="100"/>
      <c r="K92" s="100"/>
      <c r="L92" s="100"/>
      <c r="M92" s="100"/>
      <c r="N92" s="100"/>
      <c r="O92" s="100"/>
      <c r="P92" s="100"/>
    </row>
    <row r="93" spans="1:16" x14ac:dyDescent="0.25">
      <c r="A93" s="100"/>
      <c r="B93" s="81" t="s">
        <v>131</v>
      </c>
      <c r="C93" s="81"/>
      <c r="D93" s="100"/>
      <c r="E93" s="14"/>
      <c r="F93" s="9">
        <v>0</v>
      </c>
      <c r="G93" s="100"/>
      <c r="H93" s="9">
        <v>0</v>
      </c>
      <c r="I93" s="100"/>
      <c r="J93" s="100"/>
      <c r="K93" s="100"/>
      <c r="L93" s="100"/>
      <c r="M93" s="100"/>
      <c r="N93" s="100"/>
      <c r="O93" s="100"/>
      <c r="P93" s="100"/>
    </row>
    <row r="94" spans="1:16" ht="15.6" x14ac:dyDescent="0.3">
      <c r="A94" s="100"/>
      <c r="B94" s="1" t="s">
        <v>80</v>
      </c>
      <c r="C94" s="1"/>
      <c r="D94" s="30"/>
      <c r="E94" s="64"/>
      <c r="F94" s="20">
        <f>SUM(F91:F93)</f>
        <v>0</v>
      </c>
      <c r="G94" s="30"/>
      <c r="H94" s="20">
        <f>SUM(H91:H93)</f>
        <v>0</v>
      </c>
      <c r="I94" s="100"/>
      <c r="J94" s="100"/>
      <c r="K94" s="100"/>
      <c r="L94" s="100"/>
      <c r="M94" s="100"/>
      <c r="N94" s="100"/>
      <c r="O94" s="100"/>
      <c r="P94" s="100"/>
    </row>
    <row r="95" spans="1:16" x14ac:dyDescent="0.25">
      <c r="A95" s="100"/>
      <c r="B95" s="81"/>
      <c r="C95" s="81"/>
      <c r="D95" s="100"/>
      <c r="E95" s="14"/>
      <c r="F95" s="9"/>
      <c r="G95" s="100"/>
      <c r="H95" s="9"/>
      <c r="I95" s="100"/>
      <c r="J95" s="100"/>
      <c r="K95" s="100"/>
      <c r="L95" s="100"/>
      <c r="M95" s="100"/>
      <c r="N95" s="100"/>
      <c r="O95" s="100"/>
      <c r="P95" s="100"/>
    </row>
    <row r="96" spans="1:16" x14ac:dyDescent="0.25">
      <c r="A96" s="100"/>
      <c r="B96" s="11" t="s">
        <v>81</v>
      </c>
      <c r="C96" s="11"/>
      <c r="D96" s="100"/>
      <c r="E96" s="14"/>
      <c r="F96" s="9">
        <v>0</v>
      </c>
      <c r="G96" s="100"/>
      <c r="H96" s="9">
        <v>0</v>
      </c>
      <c r="I96" s="100"/>
      <c r="J96" s="100"/>
      <c r="K96" s="100"/>
      <c r="L96" s="100"/>
      <c r="M96" s="100"/>
      <c r="N96" s="100"/>
      <c r="O96" s="100"/>
      <c r="P96" s="100"/>
    </row>
    <row r="97" spans="1:16" x14ac:dyDescent="0.25">
      <c r="A97" s="100"/>
      <c r="B97" s="81" t="s">
        <v>82</v>
      </c>
      <c r="C97" s="81"/>
      <c r="D97" s="100"/>
      <c r="E97" s="14"/>
      <c r="F97" s="9">
        <v>0</v>
      </c>
      <c r="G97" s="100"/>
      <c r="H97" s="9">
        <v>0</v>
      </c>
      <c r="I97" s="100"/>
      <c r="J97" s="100"/>
      <c r="K97" s="100"/>
      <c r="L97" s="100"/>
      <c r="M97" s="100"/>
      <c r="N97" s="100"/>
      <c r="O97" s="100"/>
      <c r="P97" s="100"/>
    </row>
    <row r="98" spans="1:16" x14ac:dyDescent="0.25">
      <c r="A98" s="100"/>
      <c r="B98" s="81" t="s">
        <v>131</v>
      </c>
      <c r="C98" s="81"/>
      <c r="D98" s="100"/>
      <c r="E98" s="14"/>
      <c r="F98" s="9">
        <v>0</v>
      </c>
      <c r="G98" s="100"/>
      <c r="H98" s="9">
        <v>0</v>
      </c>
      <c r="I98" s="100"/>
      <c r="J98" s="100"/>
      <c r="K98" s="100"/>
      <c r="L98" s="100"/>
      <c r="M98" s="100"/>
      <c r="N98" s="100"/>
      <c r="O98" s="100"/>
      <c r="P98" s="100"/>
    </row>
    <row r="99" spans="1:16" ht="15.6" x14ac:dyDescent="0.3">
      <c r="A99" s="100"/>
      <c r="B99" s="1" t="s">
        <v>83</v>
      </c>
      <c r="C99" s="1"/>
      <c r="D99" s="100"/>
      <c r="E99" s="100"/>
      <c r="F99" s="20">
        <f>SUM(F96:F98)</f>
        <v>0</v>
      </c>
      <c r="G99" s="100"/>
      <c r="H99" s="20">
        <f>SUM(H96:H98)</f>
        <v>0</v>
      </c>
      <c r="I99" s="100"/>
      <c r="J99" s="100"/>
      <c r="K99" s="100"/>
      <c r="L99" s="100"/>
      <c r="M99" s="100"/>
      <c r="N99" s="100"/>
      <c r="O99" s="100"/>
      <c r="P99" s="100"/>
    </row>
    <row r="100" spans="1:16" x14ac:dyDescent="0.25">
      <c r="A100" s="100"/>
      <c r="B100" s="51" t="s">
        <v>34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1:16" ht="17.399999999999999" x14ac:dyDescent="0.3">
      <c r="A101" s="100"/>
      <c r="B101" s="47" t="s">
        <v>50</v>
      </c>
      <c r="C101" s="100"/>
      <c r="D101" s="100"/>
      <c r="E101" s="100"/>
      <c r="F101" s="54">
        <f>H3</f>
        <v>2021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1:16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1:16" ht="15.6" x14ac:dyDescent="0.3">
      <c r="A103" s="100"/>
      <c r="B103" s="50" t="s">
        <v>35</v>
      </c>
      <c r="C103" s="39"/>
      <c r="D103" s="51"/>
      <c r="E103" s="100"/>
      <c r="F103" s="100"/>
      <c r="G103" s="100"/>
      <c r="H103" s="153" t="s">
        <v>84</v>
      </c>
      <c r="I103" s="153"/>
      <c r="J103" s="153"/>
      <c r="K103" s="153"/>
      <c r="L103" s="153"/>
      <c r="M103" s="100"/>
      <c r="N103" s="100"/>
      <c r="O103" s="100"/>
      <c r="P103" s="100"/>
    </row>
    <row r="104" spans="1:16" ht="15.6" x14ac:dyDescent="0.3">
      <c r="A104" s="100"/>
      <c r="B104" s="51" t="s">
        <v>85</v>
      </c>
      <c r="C104" s="38"/>
      <c r="D104" s="56" t="s">
        <v>32</v>
      </c>
      <c r="E104" s="100"/>
      <c r="F104" s="58">
        <f>L18</f>
        <v>0</v>
      </c>
      <c r="G104" s="100"/>
      <c r="H104" s="153"/>
      <c r="I104" s="153"/>
      <c r="J104" s="153"/>
      <c r="K104" s="153"/>
      <c r="L104" s="153"/>
      <c r="M104" s="100"/>
      <c r="N104" s="100"/>
      <c r="O104" s="100"/>
      <c r="P104" s="100"/>
    </row>
    <row r="105" spans="1:16" ht="15.6" x14ac:dyDescent="0.3">
      <c r="A105" s="100"/>
      <c r="B105" s="50" t="s">
        <v>63</v>
      </c>
      <c r="C105" s="42"/>
      <c r="D105" s="57" t="s">
        <v>33</v>
      </c>
      <c r="E105" s="100"/>
      <c r="F105" s="58">
        <f>L22</f>
        <v>7429</v>
      </c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1:16" ht="15.6" x14ac:dyDescent="0.3">
      <c r="A106" s="100"/>
      <c r="B106" s="51" t="s">
        <v>58</v>
      </c>
      <c r="C106" s="38"/>
      <c r="D106" s="56" t="s">
        <v>32</v>
      </c>
      <c r="E106" s="100"/>
      <c r="F106" s="58">
        <f>L37</f>
        <v>32000</v>
      </c>
      <c r="G106" s="100"/>
      <c r="H106" s="153"/>
      <c r="I106" s="153"/>
      <c r="J106" s="153"/>
      <c r="K106" s="153"/>
      <c r="L106" s="153"/>
      <c r="M106" s="100"/>
      <c r="N106" s="100"/>
      <c r="O106" s="100"/>
      <c r="P106" s="100"/>
    </row>
    <row r="107" spans="1:16" ht="15.6" x14ac:dyDescent="0.3">
      <c r="A107" s="100"/>
      <c r="B107" s="50" t="s">
        <v>36</v>
      </c>
      <c r="C107" s="38"/>
      <c r="D107" s="56" t="s">
        <v>33</v>
      </c>
      <c r="E107" s="100"/>
      <c r="F107" s="58">
        <f>L41</f>
        <v>7536</v>
      </c>
      <c r="G107" s="100"/>
      <c r="H107" s="153"/>
      <c r="I107" s="153"/>
      <c r="J107" s="153"/>
      <c r="K107" s="153"/>
      <c r="L107" s="153"/>
      <c r="M107" s="100"/>
      <c r="N107" s="100"/>
      <c r="O107" s="100"/>
      <c r="P107" s="100"/>
    </row>
    <row r="108" spans="1:16" ht="15.6" x14ac:dyDescent="0.3">
      <c r="A108" s="100"/>
      <c r="B108" s="11" t="s">
        <v>37</v>
      </c>
      <c r="C108" s="38"/>
      <c r="D108" s="56" t="s">
        <v>32</v>
      </c>
      <c r="E108" s="100"/>
      <c r="F108" s="65">
        <v>0</v>
      </c>
      <c r="G108" s="100"/>
      <c r="H108" s="153" t="s">
        <v>59</v>
      </c>
      <c r="I108" s="153"/>
      <c r="J108" s="153"/>
      <c r="K108" s="153"/>
      <c r="L108" s="153"/>
      <c r="M108" s="100"/>
      <c r="N108" s="100"/>
      <c r="O108" s="100"/>
      <c r="P108" s="100"/>
    </row>
    <row r="109" spans="1:16" ht="15.6" x14ac:dyDescent="0.3">
      <c r="A109" s="100"/>
      <c r="B109" s="24" t="s">
        <v>38</v>
      </c>
      <c r="C109" s="42"/>
      <c r="D109" s="57" t="s">
        <v>33</v>
      </c>
      <c r="E109" s="100"/>
      <c r="F109" s="65">
        <v>0</v>
      </c>
      <c r="G109" s="100"/>
      <c r="H109" s="153" t="s">
        <v>59</v>
      </c>
      <c r="I109" s="153"/>
      <c r="J109" s="153"/>
      <c r="K109" s="153"/>
      <c r="L109" s="153"/>
      <c r="M109" s="100"/>
      <c r="N109" s="100"/>
      <c r="O109" s="100"/>
      <c r="P109" s="100"/>
    </row>
    <row r="110" spans="1:16" ht="15.6" x14ac:dyDescent="0.3">
      <c r="A110" s="100"/>
      <c r="B110" s="24" t="s">
        <v>60</v>
      </c>
      <c r="C110" s="42"/>
      <c r="D110" s="52"/>
      <c r="E110" s="100"/>
      <c r="F110" s="115">
        <f>F104-F105+F106-F107+F108-F109</f>
        <v>17035</v>
      </c>
      <c r="G110" s="100"/>
      <c r="H110" s="100"/>
      <c r="I110" s="34"/>
      <c r="J110" s="34"/>
      <c r="K110" s="34"/>
      <c r="L110" s="100"/>
      <c r="M110" s="100"/>
      <c r="N110" s="100"/>
      <c r="O110" s="100"/>
      <c r="P110" s="100"/>
    </row>
    <row r="111" spans="1:16" ht="15.6" x14ac:dyDescent="0.3">
      <c r="A111" s="100"/>
      <c r="B111" s="24"/>
      <c r="C111" s="42"/>
      <c r="D111" s="52"/>
      <c r="E111" s="100"/>
      <c r="F111" s="109"/>
      <c r="G111" s="100"/>
      <c r="H111" s="100"/>
      <c r="I111" s="34"/>
      <c r="J111" s="34"/>
      <c r="K111" s="34"/>
      <c r="L111" s="100"/>
      <c r="M111" s="100"/>
      <c r="N111" s="100"/>
      <c r="O111" s="100"/>
      <c r="P111" s="100"/>
    </row>
    <row r="112" spans="1:16" x14ac:dyDescent="0.25">
      <c r="A112" s="100"/>
      <c r="B112" s="154"/>
      <c r="C112" s="155"/>
      <c r="D112" s="155"/>
      <c r="E112" s="155"/>
      <c r="F112" s="155"/>
      <c r="G112" s="155"/>
      <c r="H112" s="155"/>
      <c r="I112" s="155"/>
      <c r="J112" s="155"/>
      <c r="K112" s="155"/>
      <c r="L112" s="156"/>
      <c r="M112" s="100"/>
      <c r="N112" s="100"/>
      <c r="O112" s="100"/>
      <c r="P112" s="100"/>
    </row>
    <row r="113" spans="1:16" ht="15.6" x14ac:dyDescent="0.3">
      <c r="A113" s="100"/>
      <c r="B113" s="157"/>
      <c r="C113" s="158"/>
      <c r="D113" s="158"/>
      <c r="E113" s="158"/>
      <c r="F113" s="158"/>
      <c r="G113" s="158"/>
      <c r="H113" s="158"/>
      <c r="I113" s="158"/>
      <c r="J113" s="158"/>
      <c r="K113" s="158"/>
      <c r="L113" s="159"/>
      <c r="M113" s="100"/>
      <c r="N113" s="100"/>
      <c r="O113" s="100"/>
      <c r="P113" s="100"/>
    </row>
    <row r="114" spans="1:16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1:16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1:16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1:16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1:16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1:16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1:16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1:16" x14ac:dyDescent="0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</sheetData>
  <sheetProtection sheet="1" objects="1" scenarios="1"/>
  <mergeCells count="16">
    <mergeCell ref="C72:D72"/>
    <mergeCell ref="B1:J1"/>
    <mergeCell ref="C3:D3"/>
    <mergeCell ref="M10:O10"/>
    <mergeCell ref="B46:H46"/>
    <mergeCell ref="B68:J68"/>
    <mergeCell ref="H109:L109"/>
    <mergeCell ref="B112:L112"/>
    <mergeCell ref="B113:L113"/>
    <mergeCell ref="C76:D76"/>
    <mergeCell ref="B88:H88"/>
    <mergeCell ref="H103:L103"/>
    <mergeCell ref="H104:L104"/>
    <mergeCell ref="H107:L107"/>
    <mergeCell ref="H108:L108"/>
    <mergeCell ref="H106:L106"/>
  </mergeCells>
  <pageMargins left="0.95" right="0.45" top="0.75" bottom="0.75" header="0.3" footer="0.3"/>
  <pageSetup scale="65" orientation="portrait" horizontalDpi="4294967295" verticalDpi="4294967295" r:id="rId1"/>
  <headerFooter>
    <oddFooter>&amp;L&amp;F&amp;R&amp;A
Page &amp;P of  &amp;N</oddFooter>
  </headerFooter>
  <rowBreaks count="1" manualBreakCount="1">
    <brk id="44" min="1" max="11" man="1"/>
  </rowBreaks>
  <ignoredErrors>
    <ignoredError sqref="C22 C41" formula="1"/>
    <ignoredError sqref="H61 H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D031-2CF0-4AC7-8BD0-3CBA8CFDF490}">
  <sheetPr>
    <pageSetUpPr fitToPage="1"/>
  </sheetPr>
  <dimension ref="A1:I45"/>
  <sheetViews>
    <sheetView workbookViewId="0"/>
  </sheetViews>
  <sheetFormatPr defaultRowHeight="15" x14ac:dyDescent="0.25"/>
  <cols>
    <col min="1" max="1" width="5.26953125" customWidth="1"/>
    <col min="2" max="2" width="18.26953125" customWidth="1"/>
    <col min="4" max="4" width="4.7265625" style="140" customWidth="1"/>
    <col min="5" max="5" width="12.08984375" customWidth="1"/>
    <col min="6" max="6" width="2.81640625" customWidth="1"/>
    <col min="7" max="7" width="27.08984375" customWidth="1"/>
  </cols>
  <sheetData>
    <row r="1" spans="1:9" ht="15.6" x14ac:dyDescent="0.3">
      <c r="A1" s="104"/>
      <c r="B1" s="146" t="s">
        <v>132</v>
      </c>
      <c r="C1" s="152"/>
      <c r="D1" s="152"/>
      <c r="E1" s="152"/>
      <c r="F1" s="152"/>
      <c r="G1" s="152"/>
      <c r="H1" s="104"/>
      <c r="I1" s="104"/>
    </row>
    <row r="2" spans="1:9" s="140" customFormat="1" ht="15.6" x14ac:dyDescent="0.3">
      <c r="B2" s="137"/>
      <c r="C2" s="138"/>
      <c r="D2" s="138"/>
      <c r="E2" s="138"/>
      <c r="F2" s="138"/>
      <c r="G2" s="138"/>
    </row>
    <row r="3" spans="1:9" ht="15.6" x14ac:dyDescent="0.3">
      <c r="A3" s="104"/>
      <c r="B3" s="146" t="s">
        <v>189</v>
      </c>
      <c r="C3" s="152"/>
      <c r="D3" s="152"/>
      <c r="E3" s="152"/>
      <c r="F3" s="152"/>
      <c r="G3" s="152"/>
      <c r="H3" s="104"/>
      <c r="I3" s="104"/>
    </row>
    <row r="4" spans="1:9" s="140" customFormat="1" ht="15.6" x14ac:dyDescent="0.3">
      <c r="B4" s="137"/>
      <c r="C4" s="138"/>
      <c r="D4" s="138"/>
      <c r="E4" s="138"/>
      <c r="F4" s="138"/>
      <c r="G4" s="138"/>
    </row>
    <row r="5" spans="1:9" ht="15.6" x14ac:dyDescent="0.3">
      <c r="A5" s="104"/>
      <c r="B5" s="103" t="s">
        <v>133</v>
      </c>
      <c r="C5" s="171"/>
      <c r="D5" s="171"/>
      <c r="E5" s="171"/>
      <c r="F5" s="102"/>
      <c r="G5" s="102"/>
      <c r="H5" s="104"/>
      <c r="I5" s="104"/>
    </row>
    <row r="6" spans="1:9" ht="15.6" x14ac:dyDescent="0.3">
      <c r="A6" s="104"/>
      <c r="B6" s="104"/>
      <c r="C6" s="104"/>
      <c r="E6" s="30" t="s">
        <v>97</v>
      </c>
      <c r="F6" s="104"/>
      <c r="G6" s="113">
        <v>44539</v>
      </c>
      <c r="H6" s="104"/>
      <c r="I6" s="104"/>
    </row>
    <row r="7" spans="1:9" x14ac:dyDescent="0.25">
      <c r="A7" s="104"/>
      <c r="B7" s="104"/>
      <c r="C7" s="104"/>
      <c r="E7" s="104"/>
      <c r="F7" s="104"/>
      <c r="G7" s="104"/>
      <c r="H7" s="104"/>
      <c r="I7" s="104"/>
    </row>
    <row r="8" spans="1:9" ht="15.6" x14ac:dyDescent="0.3">
      <c r="A8" s="104"/>
      <c r="B8" s="30" t="s">
        <v>65</v>
      </c>
      <c r="C8" s="30"/>
      <c r="D8" s="30"/>
      <c r="E8" s="103"/>
      <c r="F8" s="103"/>
      <c r="G8" s="30" t="s">
        <v>134</v>
      </c>
      <c r="H8" s="104"/>
      <c r="I8" s="104"/>
    </row>
    <row r="9" spans="1:9" ht="15.6" x14ac:dyDescent="0.3">
      <c r="A9" s="104"/>
      <c r="B9" s="30" t="s">
        <v>39</v>
      </c>
      <c r="C9" s="30"/>
      <c r="D9" s="30"/>
      <c r="E9" s="49" t="s">
        <v>88</v>
      </c>
      <c r="F9" s="49"/>
      <c r="G9" s="139" t="s">
        <v>135</v>
      </c>
      <c r="H9" s="104"/>
      <c r="I9" s="104"/>
    </row>
    <row r="10" spans="1:9" ht="15.6" x14ac:dyDescent="0.3">
      <c r="A10" s="104"/>
      <c r="B10" s="104" t="s">
        <v>136</v>
      </c>
      <c r="C10" s="30"/>
      <c r="D10" s="30"/>
      <c r="E10" s="49"/>
      <c r="F10" s="49"/>
      <c r="G10" s="49" t="s">
        <v>137</v>
      </c>
      <c r="H10" s="104"/>
      <c r="I10" s="104"/>
    </row>
    <row r="11" spans="1:9" x14ac:dyDescent="0.25">
      <c r="A11" s="104"/>
      <c r="B11" s="104" t="s">
        <v>43</v>
      </c>
      <c r="C11" s="104"/>
      <c r="E11" s="49"/>
      <c r="F11" s="49"/>
      <c r="G11" s="49"/>
      <c r="H11" s="104"/>
      <c r="I11" s="104"/>
    </row>
    <row r="12" spans="1:9" x14ac:dyDescent="0.25">
      <c r="A12" s="104"/>
      <c r="B12" s="104" t="s">
        <v>68</v>
      </c>
      <c r="C12" s="104"/>
      <c r="D12" s="140" t="s">
        <v>188</v>
      </c>
      <c r="E12" s="49"/>
      <c r="F12" s="35"/>
      <c r="G12" s="49"/>
      <c r="H12" s="104"/>
      <c r="I12" s="104"/>
    </row>
    <row r="13" spans="1:9" ht="15.6" x14ac:dyDescent="0.3">
      <c r="A13" s="104"/>
      <c r="B13" s="30" t="s">
        <v>95</v>
      </c>
      <c r="C13" s="30"/>
      <c r="D13" s="144" t="s">
        <v>187</v>
      </c>
      <c r="E13" s="141"/>
      <c r="F13" s="44"/>
      <c r="G13" s="49"/>
      <c r="H13" s="104"/>
      <c r="I13" s="104"/>
    </row>
    <row r="14" spans="1:9" x14ac:dyDescent="0.25">
      <c r="A14" s="104"/>
      <c r="B14" s="104" t="s">
        <v>89</v>
      </c>
      <c r="C14" s="104"/>
      <c r="D14" s="144" t="s">
        <v>187</v>
      </c>
      <c r="E14" s="141"/>
      <c r="F14" s="44"/>
      <c r="G14" s="49"/>
      <c r="H14" s="104"/>
      <c r="I14" s="104"/>
    </row>
    <row r="15" spans="1:9" x14ac:dyDescent="0.25">
      <c r="A15" s="104"/>
      <c r="B15" s="104" t="s">
        <v>90</v>
      </c>
      <c r="C15" s="104"/>
      <c r="D15" s="144" t="s">
        <v>187</v>
      </c>
      <c r="E15" s="141"/>
      <c r="F15" s="58"/>
      <c r="G15" s="49"/>
      <c r="H15" s="104"/>
      <c r="I15" s="104"/>
    </row>
    <row r="16" spans="1:9" x14ac:dyDescent="0.25">
      <c r="A16" s="104"/>
      <c r="B16" s="104" t="s">
        <v>93</v>
      </c>
      <c r="C16" s="104"/>
      <c r="D16" s="138"/>
      <c r="E16" s="59" t="str">
        <f t="shared" ref="E16:F16" si="0">IF(E15=0," ",E15/(E14+E15))</f>
        <v xml:space="preserve"> </v>
      </c>
      <c r="F16" s="59" t="str">
        <f t="shared" si="0"/>
        <v xml:space="preserve"> </v>
      </c>
      <c r="G16" s="49"/>
      <c r="H16" s="104"/>
      <c r="I16" s="104"/>
    </row>
    <row r="17" spans="1:9" x14ac:dyDescent="0.25">
      <c r="A17" s="104"/>
      <c r="B17" s="104" t="s">
        <v>44</v>
      </c>
      <c r="C17" s="45"/>
      <c r="D17" s="145" t="s">
        <v>87</v>
      </c>
      <c r="E17" s="142"/>
      <c r="F17" s="104" t="s">
        <v>87</v>
      </c>
      <c r="G17" s="49"/>
      <c r="H17" s="104"/>
      <c r="I17" s="104"/>
    </row>
    <row r="18" spans="1:9" x14ac:dyDescent="0.25">
      <c r="A18" s="104"/>
      <c r="B18" s="104" t="s">
        <v>42</v>
      </c>
      <c r="C18" s="46"/>
      <c r="D18" s="46"/>
      <c r="E18" s="143"/>
      <c r="F18" s="104"/>
      <c r="G18" s="49"/>
      <c r="H18" s="104"/>
      <c r="I18" s="104"/>
    </row>
    <row r="19" spans="1:9" x14ac:dyDescent="0.25">
      <c r="A19" s="104"/>
      <c r="B19" s="104" t="s">
        <v>119</v>
      </c>
      <c r="C19" s="46"/>
      <c r="D19" s="46"/>
      <c r="E19" s="143"/>
      <c r="F19" s="104"/>
      <c r="G19" s="49"/>
      <c r="H19" s="104"/>
      <c r="I19" s="104"/>
    </row>
    <row r="20" spans="1:9" ht="15.6" x14ac:dyDescent="0.3">
      <c r="A20" s="104"/>
      <c r="B20" s="30" t="s">
        <v>55</v>
      </c>
      <c r="C20" s="30"/>
      <c r="D20" s="30"/>
      <c r="E20" s="49"/>
      <c r="F20" s="49"/>
      <c r="G20" s="139"/>
      <c r="H20" s="104"/>
      <c r="I20" s="104"/>
    </row>
    <row r="21" spans="1:9" x14ac:dyDescent="0.25">
      <c r="A21" s="104"/>
      <c r="B21" s="172" t="s">
        <v>182</v>
      </c>
      <c r="C21" s="173"/>
      <c r="D21" s="173"/>
      <c r="E21" s="173"/>
      <c r="F21" s="173"/>
      <c r="G21" s="174"/>
      <c r="H21" s="104"/>
      <c r="I21" s="104"/>
    </row>
    <row r="22" spans="1:9" x14ac:dyDescent="0.25">
      <c r="A22" s="104"/>
      <c r="B22" s="172"/>
      <c r="C22" s="173"/>
      <c r="D22" s="173"/>
      <c r="E22" s="173"/>
      <c r="F22" s="173"/>
      <c r="G22" s="174"/>
      <c r="H22" s="104"/>
      <c r="I22" s="104"/>
    </row>
    <row r="23" spans="1:9" ht="15.6" x14ac:dyDescent="0.3">
      <c r="A23" s="104"/>
      <c r="B23" s="30" t="s">
        <v>139</v>
      </c>
      <c r="C23" s="30"/>
      <c r="D23" s="30"/>
      <c r="E23" s="104"/>
      <c r="F23" s="104"/>
      <c r="G23" s="105"/>
      <c r="H23" s="104"/>
      <c r="I23" s="104"/>
    </row>
    <row r="24" spans="1:9" ht="15.6" x14ac:dyDescent="0.3">
      <c r="A24" s="104"/>
      <c r="B24" s="30" t="s">
        <v>64</v>
      </c>
      <c r="C24" s="30"/>
      <c r="D24" s="30"/>
      <c r="E24" s="103"/>
      <c r="F24" s="103"/>
      <c r="G24" s="105"/>
      <c r="H24" s="104"/>
      <c r="I24" s="104"/>
    </row>
    <row r="25" spans="1:9" ht="15.6" x14ac:dyDescent="0.3">
      <c r="A25" s="104"/>
      <c r="B25" s="30" t="s">
        <v>39</v>
      </c>
      <c r="C25" s="30"/>
      <c r="D25" s="30"/>
      <c r="E25" s="49" t="s">
        <v>153</v>
      </c>
      <c r="F25" s="49"/>
      <c r="G25" s="105"/>
      <c r="H25" s="104"/>
      <c r="I25" s="104"/>
    </row>
    <row r="26" spans="1:9" ht="15.6" x14ac:dyDescent="0.3">
      <c r="A26" s="104"/>
      <c r="B26" s="104" t="s">
        <v>136</v>
      </c>
      <c r="C26" s="30"/>
      <c r="D26" s="30"/>
      <c r="E26" s="143"/>
      <c r="F26" s="49"/>
      <c r="G26" s="49" t="s">
        <v>137</v>
      </c>
      <c r="H26" s="104"/>
      <c r="I26" s="104"/>
    </row>
    <row r="27" spans="1:9" x14ac:dyDescent="0.25">
      <c r="A27" s="104"/>
      <c r="B27" s="104" t="s">
        <v>43</v>
      </c>
      <c r="C27" s="104"/>
      <c r="E27" s="143"/>
      <c r="F27" s="49"/>
      <c r="G27" s="49"/>
      <c r="H27" s="104"/>
      <c r="I27" s="104"/>
    </row>
    <row r="28" spans="1:9" x14ac:dyDescent="0.25">
      <c r="A28" s="104"/>
      <c r="B28" s="104" t="s">
        <v>68</v>
      </c>
      <c r="C28" s="104"/>
      <c r="D28" s="140" t="s">
        <v>188</v>
      </c>
      <c r="E28" s="35"/>
      <c r="F28" s="35"/>
      <c r="G28" s="49"/>
      <c r="H28" s="104"/>
      <c r="I28" s="104"/>
    </row>
    <row r="29" spans="1:9" ht="15.6" x14ac:dyDescent="0.3">
      <c r="A29" s="104"/>
      <c r="B29" s="30" t="s">
        <v>69</v>
      </c>
      <c r="C29" s="30"/>
      <c r="D29" s="144" t="s">
        <v>187</v>
      </c>
      <c r="E29" s="143"/>
      <c r="F29" s="44"/>
      <c r="G29" s="49"/>
      <c r="H29" s="104"/>
      <c r="I29" s="104"/>
    </row>
    <row r="30" spans="1:9" x14ac:dyDescent="0.25">
      <c r="A30" s="104"/>
      <c r="B30" s="104" t="s">
        <v>89</v>
      </c>
      <c r="C30" s="104"/>
      <c r="D30" s="144" t="s">
        <v>187</v>
      </c>
      <c r="E30" s="143"/>
      <c r="F30" s="44"/>
      <c r="G30" s="49"/>
      <c r="H30" s="104"/>
      <c r="I30" s="104"/>
    </row>
    <row r="31" spans="1:9" x14ac:dyDescent="0.25">
      <c r="A31" s="104"/>
      <c r="B31" s="104" t="s">
        <v>90</v>
      </c>
      <c r="C31" s="104"/>
      <c r="D31" s="144" t="s">
        <v>187</v>
      </c>
      <c r="E31" s="143"/>
      <c r="F31" s="58"/>
      <c r="G31" s="49"/>
      <c r="H31" s="104"/>
      <c r="I31" s="104"/>
    </row>
    <row r="32" spans="1:9" x14ac:dyDescent="0.25">
      <c r="A32" s="104"/>
      <c r="B32" s="104" t="s">
        <v>93</v>
      </c>
      <c r="C32" s="104"/>
      <c r="E32" s="59" t="str">
        <f>IF(E29=0," ",E31/(E29))</f>
        <v xml:space="preserve"> </v>
      </c>
      <c r="F32" s="59" t="str">
        <f t="shared" ref="F32" si="1">IF(F29=0," ",F31/(F29))</f>
        <v xml:space="preserve"> </v>
      </c>
      <c r="G32" s="49"/>
      <c r="H32" s="104"/>
      <c r="I32" s="104"/>
    </row>
    <row r="33" spans="1:9" x14ac:dyDescent="0.25">
      <c r="A33" s="104"/>
      <c r="B33" s="104" t="s">
        <v>40</v>
      </c>
      <c r="C33" s="45"/>
      <c r="D33" s="145" t="s">
        <v>87</v>
      </c>
      <c r="E33" s="143"/>
      <c r="F33" s="35"/>
      <c r="G33" s="49"/>
      <c r="H33" s="104"/>
      <c r="I33" s="104"/>
    </row>
    <row r="34" spans="1:9" x14ac:dyDescent="0.25">
      <c r="A34" s="104"/>
      <c r="B34" s="104" t="s">
        <v>42</v>
      </c>
      <c r="C34" s="46"/>
      <c r="D34" s="46"/>
      <c r="E34" s="143"/>
      <c r="F34" s="104"/>
      <c r="G34" s="49"/>
      <c r="H34" s="104"/>
      <c r="I34" s="104"/>
    </row>
    <row r="35" spans="1:9" x14ac:dyDescent="0.25">
      <c r="A35" s="104"/>
      <c r="B35" s="95" t="s">
        <v>119</v>
      </c>
      <c r="C35" s="96"/>
      <c r="D35" s="96"/>
      <c r="E35" s="143"/>
      <c r="F35" s="95"/>
      <c r="G35" s="49"/>
      <c r="H35" s="104"/>
      <c r="I35" s="104"/>
    </row>
    <row r="36" spans="1:9" ht="15.6" x14ac:dyDescent="0.3">
      <c r="A36" s="104"/>
      <c r="B36" s="30" t="s">
        <v>55</v>
      </c>
      <c r="C36" s="30"/>
      <c r="D36" s="30"/>
      <c r="E36" s="49"/>
      <c r="F36" s="48"/>
      <c r="G36" s="49"/>
      <c r="H36" s="104"/>
      <c r="I36" s="104"/>
    </row>
    <row r="37" spans="1:9" x14ac:dyDescent="0.25">
      <c r="A37" s="104"/>
      <c r="B37" s="168"/>
      <c r="C37" s="169"/>
      <c r="D37" s="169"/>
      <c r="E37" s="169"/>
      <c r="F37" s="169"/>
      <c r="G37" s="170"/>
      <c r="H37" s="104"/>
      <c r="I37" s="104"/>
    </row>
    <row r="38" spans="1:9" x14ac:dyDescent="0.25">
      <c r="A38" s="104"/>
      <c r="B38" s="168"/>
      <c r="C38" s="169"/>
      <c r="D38" s="169"/>
      <c r="E38" s="169"/>
      <c r="F38" s="169"/>
      <c r="G38" s="170"/>
      <c r="H38" s="104"/>
      <c r="I38" s="104"/>
    </row>
    <row r="39" spans="1:9" x14ac:dyDescent="0.25">
      <c r="A39" s="104"/>
      <c r="B39" s="104"/>
      <c r="C39" s="104"/>
      <c r="E39" s="104"/>
      <c r="F39" s="104"/>
      <c r="G39" s="104"/>
      <c r="H39" s="104"/>
      <c r="I39" s="104"/>
    </row>
    <row r="40" spans="1:9" x14ac:dyDescent="0.25">
      <c r="A40" s="104"/>
      <c r="B40" s="104"/>
      <c r="C40" s="104"/>
      <c r="E40" s="104"/>
      <c r="F40" s="104"/>
      <c r="G40" s="104"/>
      <c r="H40" s="104"/>
      <c r="I40" s="104"/>
    </row>
    <row r="41" spans="1:9" x14ac:dyDescent="0.25">
      <c r="A41" s="104"/>
      <c r="B41" s="104"/>
      <c r="C41" s="104"/>
      <c r="E41" s="104"/>
      <c r="F41" s="104"/>
      <c r="G41" s="104"/>
      <c r="H41" s="104"/>
      <c r="I41" s="104"/>
    </row>
    <row r="42" spans="1:9" x14ac:dyDescent="0.25">
      <c r="A42" s="104"/>
      <c r="B42" s="104"/>
      <c r="C42" s="104"/>
      <c r="E42" s="104"/>
      <c r="F42" s="104"/>
      <c r="G42" s="104"/>
      <c r="H42" s="104"/>
      <c r="I42" s="104"/>
    </row>
    <row r="43" spans="1:9" x14ac:dyDescent="0.25">
      <c r="A43" s="104"/>
      <c r="B43" s="104"/>
      <c r="C43" s="104"/>
      <c r="E43" s="104"/>
      <c r="F43" s="104"/>
      <c r="G43" s="104"/>
      <c r="H43" s="104"/>
      <c r="I43" s="104"/>
    </row>
    <row r="44" spans="1:9" x14ac:dyDescent="0.25">
      <c r="A44" s="104"/>
      <c r="B44" s="104"/>
      <c r="C44" s="104"/>
      <c r="E44" s="104"/>
      <c r="F44" s="104"/>
      <c r="G44" s="104"/>
      <c r="H44" s="104"/>
      <c r="I44" s="104"/>
    </row>
    <row r="45" spans="1:9" x14ac:dyDescent="0.25">
      <c r="A45" s="104"/>
      <c r="B45" s="104"/>
      <c r="C45" s="104"/>
      <c r="E45" s="104"/>
      <c r="F45" s="104"/>
      <c r="G45" s="104"/>
      <c r="H45" s="104"/>
      <c r="I45" s="104"/>
    </row>
  </sheetData>
  <sheetProtection sheet="1" objects="1" scenarios="1"/>
  <mergeCells count="7">
    <mergeCell ref="B38:G38"/>
    <mergeCell ref="B3:G3"/>
    <mergeCell ref="B1:G1"/>
    <mergeCell ref="C5:E5"/>
    <mergeCell ref="B21:G21"/>
    <mergeCell ref="B22:G22"/>
    <mergeCell ref="B37:G37"/>
  </mergeCells>
  <pageMargins left="0.7" right="0.7" top="0.75" bottom="0.75" header="0.3" footer="0.3"/>
  <pageSetup orientation="portrait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22ED-00B5-4B33-84E0-D2F1355359A1}">
  <sheetPr>
    <pageSetUpPr fitToPage="1"/>
  </sheetPr>
  <dimension ref="A1:N53"/>
  <sheetViews>
    <sheetView topLeftCell="B1" workbookViewId="0">
      <selection activeCell="B1" sqref="B1:I1"/>
    </sheetView>
  </sheetViews>
  <sheetFormatPr defaultRowHeight="15" x14ac:dyDescent="0.25"/>
  <cols>
    <col min="1" max="1" width="5.7265625" customWidth="1"/>
    <col min="2" max="2" width="16.7265625" customWidth="1"/>
    <col min="4" max="4" width="11.81640625" customWidth="1"/>
    <col min="5" max="5" width="11.7265625" customWidth="1"/>
    <col min="6" max="6" width="11.90625" customWidth="1"/>
    <col min="7" max="7" width="12.26953125" customWidth="1"/>
    <col min="8" max="8" width="2.08984375" customWidth="1"/>
    <col min="9" max="9" width="11.08984375" customWidth="1"/>
    <col min="11" max="11" width="10.81640625" customWidth="1"/>
    <col min="12" max="12" width="14.26953125" customWidth="1"/>
    <col min="13" max="13" width="9.08984375" customWidth="1"/>
  </cols>
  <sheetData>
    <row r="1" spans="1:14" ht="17.399999999999999" x14ac:dyDescent="0.3">
      <c r="A1" s="68"/>
      <c r="B1" s="175" t="s">
        <v>118</v>
      </c>
      <c r="C1" s="175"/>
      <c r="D1" s="175"/>
      <c r="E1" s="175"/>
      <c r="F1" s="175"/>
      <c r="G1" s="175"/>
      <c r="H1" s="175"/>
      <c r="I1" s="175"/>
      <c r="J1" s="68"/>
      <c r="K1" s="68"/>
      <c r="L1" s="68"/>
      <c r="M1" s="68"/>
      <c r="N1" s="68"/>
    </row>
    <row r="2" spans="1:14" ht="15.6" x14ac:dyDescent="0.3">
      <c r="A2" s="68"/>
      <c r="B2" s="71"/>
      <c r="C2" s="1"/>
      <c r="D2" s="27"/>
      <c r="E2" s="27"/>
      <c r="F2" s="27"/>
      <c r="G2" s="27"/>
      <c r="H2" s="27"/>
      <c r="I2" s="72"/>
      <c r="J2" s="68"/>
      <c r="K2" s="68"/>
      <c r="L2" s="68"/>
      <c r="M2" s="68"/>
      <c r="N2" s="68"/>
    </row>
    <row r="3" spans="1:14" x14ac:dyDescent="0.25">
      <c r="A3" s="68"/>
      <c r="B3" s="27" t="s">
        <v>96</v>
      </c>
      <c r="C3" s="176" t="s">
        <v>177</v>
      </c>
      <c r="D3" s="177"/>
      <c r="E3" s="72"/>
      <c r="F3" s="27" t="s">
        <v>97</v>
      </c>
      <c r="G3" s="73">
        <v>43101</v>
      </c>
      <c r="H3" s="72"/>
      <c r="I3" s="27"/>
      <c r="J3" s="68"/>
      <c r="K3" s="68"/>
      <c r="L3" s="68"/>
      <c r="M3" s="68"/>
      <c r="N3" s="68"/>
    </row>
    <row r="4" spans="1:14" x14ac:dyDescent="0.25">
      <c r="A4" s="68"/>
      <c r="B4" s="72"/>
      <c r="C4" s="72"/>
      <c r="D4" s="72" t="s">
        <v>178</v>
      </c>
      <c r="E4" s="72"/>
      <c r="F4" s="27"/>
      <c r="G4" s="72"/>
      <c r="H4" s="72"/>
      <c r="I4" s="27"/>
      <c r="J4" s="68"/>
      <c r="K4" s="68"/>
      <c r="L4" s="68"/>
      <c r="M4" s="68"/>
      <c r="N4" s="68"/>
    </row>
    <row r="5" spans="1:14" x14ac:dyDescent="0.25">
      <c r="A5" s="68"/>
      <c r="B5" s="27" t="s">
        <v>98</v>
      </c>
      <c r="C5" s="27"/>
      <c r="D5" s="74">
        <v>100000</v>
      </c>
      <c r="E5" s="27"/>
      <c r="F5" s="27"/>
      <c r="G5" s="27"/>
      <c r="H5" s="68"/>
      <c r="I5" s="68"/>
      <c r="J5" s="68"/>
      <c r="K5" s="68"/>
      <c r="L5" s="68"/>
      <c r="M5" s="68"/>
      <c r="N5" s="68"/>
    </row>
    <row r="6" spans="1:14" x14ac:dyDescent="0.25">
      <c r="A6" s="68"/>
      <c r="B6" s="27" t="s">
        <v>99</v>
      </c>
      <c r="C6" s="27"/>
      <c r="D6" s="75">
        <v>20</v>
      </c>
      <c r="E6" s="76" t="s">
        <v>100</v>
      </c>
      <c r="F6" s="27"/>
      <c r="G6" s="77">
        <f>ROUND(D6*D5*0.01,2)</f>
        <v>20000</v>
      </c>
      <c r="H6" s="77"/>
      <c r="I6" s="27"/>
      <c r="J6" s="78"/>
      <c r="K6" s="68"/>
      <c r="L6" s="68"/>
      <c r="M6" s="68"/>
      <c r="N6" s="68"/>
    </row>
    <row r="7" spans="1:14" x14ac:dyDescent="0.25">
      <c r="A7" s="68"/>
      <c r="B7" s="27"/>
      <c r="C7" s="27"/>
      <c r="D7" s="27"/>
      <c r="E7" s="27"/>
      <c r="F7" s="27"/>
      <c r="G7" s="77"/>
      <c r="H7" s="27"/>
      <c r="I7" s="68"/>
      <c r="J7" s="78"/>
      <c r="K7" s="68"/>
      <c r="L7" s="68"/>
      <c r="M7" s="68"/>
      <c r="N7" s="68"/>
    </row>
    <row r="8" spans="1:14" x14ac:dyDescent="0.25">
      <c r="A8" s="68"/>
      <c r="B8" s="27" t="s">
        <v>101</v>
      </c>
      <c r="C8" s="27"/>
      <c r="D8" s="79">
        <v>10</v>
      </c>
      <c r="E8" s="27" t="s">
        <v>102</v>
      </c>
      <c r="F8" s="27"/>
      <c r="G8" s="77">
        <f>(D5-G6)</f>
        <v>80000</v>
      </c>
      <c r="H8" s="77"/>
      <c r="I8" s="27"/>
      <c r="J8" s="78"/>
      <c r="K8" s="68"/>
      <c r="L8" s="68"/>
      <c r="M8" s="68"/>
      <c r="N8" s="68"/>
    </row>
    <row r="9" spans="1:14" x14ac:dyDescent="0.25">
      <c r="A9" s="68"/>
      <c r="B9" s="27"/>
      <c r="C9" s="27"/>
      <c r="D9" s="27"/>
      <c r="E9" s="27"/>
      <c r="F9" s="27"/>
      <c r="G9" s="27"/>
      <c r="H9" s="77"/>
      <c r="I9" s="27"/>
      <c r="J9" s="58"/>
      <c r="K9" s="68"/>
      <c r="L9" s="68"/>
      <c r="M9" s="68"/>
      <c r="N9" s="68"/>
    </row>
    <row r="10" spans="1:14" ht="15.6" x14ac:dyDescent="0.3">
      <c r="A10" s="68"/>
      <c r="B10" s="27" t="s">
        <v>103</v>
      </c>
      <c r="C10" s="27"/>
      <c r="D10" s="75">
        <v>4.5</v>
      </c>
      <c r="E10" s="27" t="s">
        <v>104</v>
      </c>
      <c r="F10" s="27"/>
      <c r="G10" s="77">
        <f>+K16</f>
        <v>21103.069999999996</v>
      </c>
      <c r="H10" s="80"/>
      <c r="I10" s="27"/>
      <c r="J10" s="61"/>
      <c r="K10" s="68"/>
      <c r="L10" s="68"/>
      <c r="M10" s="68"/>
      <c r="N10" s="68"/>
    </row>
    <row r="11" spans="1:14" x14ac:dyDescent="0.25">
      <c r="A11" s="68"/>
      <c r="B11" s="27"/>
      <c r="C11" s="27"/>
      <c r="D11" s="27"/>
      <c r="E11" s="27"/>
      <c r="F11" s="27"/>
      <c r="G11" s="93"/>
      <c r="H11" s="27"/>
      <c r="I11" s="27"/>
      <c r="J11" s="68"/>
      <c r="K11" s="68"/>
      <c r="L11" s="68"/>
      <c r="M11" s="68"/>
      <c r="N11" s="68"/>
    </row>
    <row r="12" spans="1:14" ht="15.6" x14ac:dyDescent="0.3">
      <c r="A12" s="68"/>
      <c r="B12" s="27"/>
      <c r="C12" s="27"/>
      <c r="D12" s="1" t="s">
        <v>105</v>
      </c>
      <c r="E12" s="68"/>
      <c r="F12" s="27"/>
      <c r="G12" s="82">
        <f>G18</f>
        <v>10110.310000000001</v>
      </c>
      <c r="H12" s="27"/>
      <c r="I12" s="27"/>
      <c r="J12" s="68"/>
      <c r="K12" s="68" t="s">
        <v>106</v>
      </c>
      <c r="L12" s="68"/>
      <c r="M12" s="68"/>
      <c r="N12" s="68"/>
    </row>
    <row r="13" spans="1:14" ht="15.6" x14ac:dyDescent="0.3">
      <c r="A13" s="68"/>
      <c r="B13" s="27"/>
      <c r="C13" s="27"/>
      <c r="D13" s="27"/>
      <c r="E13" s="68"/>
      <c r="F13" s="27"/>
      <c r="G13" s="82"/>
      <c r="H13" s="27"/>
      <c r="I13" s="27"/>
      <c r="J13" s="68"/>
      <c r="K13" s="67" t="s">
        <v>30</v>
      </c>
      <c r="L13" s="67" t="s">
        <v>107</v>
      </c>
      <c r="M13" s="68"/>
      <c r="N13" s="68"/>
    </row>
    <row r="14" spans="1:14" ht="15.6" x14ac:dyDescent="0.3">
      <c r="A14" s="68"/>
      <c r="B14" s="27"/>
      <c r="C14" s="76"/>
      <c r="D14" s="27"/>
      <c r="E14" s="76"/>
      <c r="F14" s="76"/>
      <c r="G14" s="69" t="s">
        <v>108</v>
      </c>
      <c r="H14" s="76"/>
      <c r="I14" s="68"/>
      <c r="J14" s="27"/>
      <c r="K14" s="67" t="s">
        <v>109</v>
      </c>
      <c r="L14" s="67" t="s">
        <v>109</v>
      </c>
      <c r="M14" s="68"/>
      <c r="N14" s="68"/>
    </row>
    <row r="15" spans="1:14" ht="15.6" x14ac:dyDescent="0.3">
      <c r="A15" s="68"/>
      <c r="B15" s="27"/>
      <c r="C15" s="69" t="s">
        <v>110</v>
      </c>
      <c r="D15" s="27"/>
      <c r="E15" s="76"/>
      <c r="F15" s="76"/>
      <c r="G15" s="69" t="s">
        <v>111</v>
      </c>
      <c r="H15" s="76"/>
      <c r="I15" s="69" t="s">
        <v>112</v>
      </c>
      <c r="J15" s="27"/>
      <c r="K15" s="67"/>
      <c r="L15" s="67"/>
      <c r="M15" s="68"/>
      <c r="N15" s="68"/>
    </row>
    <row r="16" spans="1:14" ht="15.6" x14ac:dyDescent="0.3">
      <c r="A16" s="68"/>
      <c r="B16" s="27" t="s">
        <v>113</v>
      </c>
      <c r="C16" s="83">
        <v>2018</v>
      </c>
      <c r="D16" s="27" t="s">
        <v>114</v>
      </c>
      <c r="E16" s="69" t="s">
        <v>30</v>
      </c>
      <c r="F16" s="69" t="s">
        <v>112</v>
      </c>
      <c r="G16" s="69" t="s">
        <v>115</v>
      </c>
      <c r="H16" s="76"/>
      <c r="I16" s="69" t="s">
        <v>116</v>
      </c>
      <c r="J16" s="76"/>
      <c r="K16" s="84">
        <f>SUM(E18:E37)</f>
        <v>21103.069999999996</v>
      </c>
      <c r="L16" s="84">
        <f>SUM(F18:F37)</f>
        <v>80000.010000000009</v>
      </c>
      <c r="M16" s="68"/>
      <c r="N16" s="68"/>
    </row>
    <row r="17" spans="1:14" ht="15.6" x14ac:dyDescent="0.3">
      <c r="A17" s="68"/>
      <c r="B17" s="27"/>
      <c r="C17" s="27"/>
      <c r="D17" s="27"/>
      <c r="E17" s="27"/>
      <c r="F17" s="27"/>
      <c r="G17" s="1"/>
      <c r="H17" s="76"/>
      <c r="I17" s="27"/>
      <c r="J17" s="68"/>
      <c r="K17" s="85" t="s">
        <v>117</v>
      </c>
      <c r="L17" s="85"/>
      <c r="M17" s="86">
        <f>G8-F49</f>
        <v>-1.0000000009313226E-2</v>
      </c>
      <c r="N17" s="68"/>
    </row>
    <row r="18" spans="1:14" ht="15.6" x14ac:dyDescent="0.3">
      <c r="A18" s="68"/>
      <c r="B18" s="27"/>
      <c r="C18" s="27">
        <f>C16</f>
        <v>2018</v>
      </c>
      <c r="D18" s="27">
        <v>1</v>
      </c>
      <c r="E18" s="87">
        <f t="shared" ref="E18:E26" si="0">IF(D$8&gt;=+D18,ROUND(IPMT(D$10*0.01,+D18,D$8,-(((1-D$6*0.01)*D$5))),2),0)</f>
        <v>3600</v>
      </c>
      <c r="F18" s="87">
        <f t="shared" ref="F18:F26" si="1">IF(D$8&gt;=+D18,ROUND(PPMT(D$10*0.01,+D18,D$8,-(((1-D$6*0.01)*D$5))),2),0)</f>
        <v>6510.31</v>
      </c>
      <c r="G18" s="88">
        <f t="shared" ref="G18:G26" si="2">E18+F18</f>
        <v>10110.310000000001</v>
      </c>
      <c r="H18" s="76"/>
      <c r="I18" s="89">
        <f>(G8-F18)</f>
        <v>73489.69</v>
      </c>
      <c r="J18" s="77"/>
      <c r="K18" s="68"/>
      <c r="L18" s="68"/>
      <c r="M18" s="68"/>
      <c r="N18" s="68"/>
    </row>
    <row r="19" spans="1:14" ht="15.6" x14ac:dyDescent="0.3">
      <c r="A19" s="68"/>
      <c r="B19" s="27"/>
      <c r="C19" s="27">
        <f t="shared" ref="C19:D47" si="3">C18+1</f>
        <v>2019</v>
      </c>
      <c r="D19" s="27">
        <f>D18+1</f>
        <v>2</v>
      </c>
      <c r="E19" s="87">
        <f t="shared" si="0"/>
        <v>3307.04</v>
      </c>
      <c r="F19" s="87">
        <f t="shared" si="1"/>
        <v>6803.27</v>
      </c>
      <c r="G19" s="88">
        <f t="shared" si="2"/>
        <v>10110.310000000001</v>
      </c>
      <c r="H19" s="76"/>
      <c r="I19" s="89">
        <f>(I18-F19)</f>
        <v>66686.42</v>
      </c>
      <c r="J19" s="77"/>
      <c r="K19" s="84"/>
      <c r="L19" s="84"/>
      <c r="M19" s="68"/>
      <c r="N19" s="68"/>
    </row>
    <row r="20" spans="1:14" ht="15.6" x14ac:dyDescent="0.3">
      <c r="A20" s="68"/>
      <c r="B20" s="27"/>
      <c r="C20" s="27">
        <f t="shared" si="3"/>
        <v>2020</v>
      </c>
      <c r="D20" s="81">
        <f t="shared" si="3"/>
        <v>3</v>
      </c>
      <c r="E20" s="87">
        <f t="shared" si="0"/>
        <v>3000.89</v>
      </c>
      <c r="F20" s="87">
        <f t="shared" si="1"/>
        <v>7109.42</v>
      </c>
      <c r="G20" s="88">
        <f t="shared" si="2"/>
        <v>10110.31</v>
      </c>
      <c r="H20" s="76"/>
      <c r="I20" s="89">
        <f t="shared" ref="I20:I37" si="4">(I19-F20)</f>
        <v>59577</v>
      </c>
      <c r="J20" s="77"/>
      <c r="K20" s="68"/>
      <c r="L20" s="68"/>
      <c r="M20" s="68"/>
      <c r="N20" s="68"/>
    </row>
    <row r="21" spans="1:14" ht="15.6" x14ac:dyDescent="0.3">
      <c r="A21" s="68"/>
      <c r="B21" s="27"/>
      <c r="C21" s="27">
        <f t="shared" si="3"/>
        <v>2021</v>
      </c>
      <c r="D21" s="81">
        <f t="shared" si="3"/>
        <v>4</v>
      </c>
      <c r="E21" s="87">
        <f t="shared" si="0"/>
        <v>2680.97</v>
      </c>
      <c r="F21" s="87">
        <f t="shared" si="1"/>
        <v>7429.34</v>
      </c>
      <c r="G21" s="88">
        <f t="shared" si="2"/>
        <v>10110.31</v>
      </c>
      <c r="H21" s="76"/>
      <c r="I21" s="89">
        <f t="shared" si="4"/>
        <v>52147.66</v>
      </c>
      <c r="J21" s="77"/>
      <c r="K21" s="68"/>
      <c r="L21" s="68"/>
      <c r="M21" s="68"/>
      <c r="N21" s="68"/>
    </row>
    <row r="22" spans="1:14" ht="15.6" x14ac:dyDescent="0.3">
      <c r="A22" s="68"/>
      <c r="B22" s="27"/>
      <c r="C22" s="27">
        <f t="shared" si="3"/>
        <v>2022</v>
      </c>
      <c r="D22" s="81">
        <f t="shared" si="3"/>
        <v>5</v>
      </c>
      <c r="E22" s="87">
        <f t="shared" si="0"/>
        <v>2346.65</v>
      </c>
      <c r="F22" s="87">
        <f t="shared" si="1"/>
        <v>7763.66</v>
      </c>
      <c r="G22" s="88">
        <f t="shared" si="2"/>
        <v>10110.31</v>
      </c>
      <c r="H22" s="76"/>
      <c r="I22" s="89">
        <f t="shared" si="4"/>
        <v>44384</v>
      </c>
      <c r="J22" s="77"/>
      <c r="K22" s="68"/>
      <c r="L22" s="68"/>
      <c r="M22" s="68"/>
      <c r="N22" s="68"/>
    </row>
    <row r="23" spans="1:14" ht="15.6" x14ac:dyDescent="0.3">
      <c r="A23" s="68"/>
      <c r="B23" s="27"/>
      <c r="C23" s="27">
        <f t="shared" si="3"/>
        <v>2023</v>
      </c>
      <c r="D23" s="81">
        <f t="shared" si="3"/>
        <v>6</v>
      </c>
      <c r="E23" s="87">
        <f t="shared" si="0"/>
        <v>1997.28</v>
      </c>
      <c r="F23" s="87">
        <f t="shared" si="1"/>
        <v>8113.03</v>
      </c>
      <c r="G23" s="88">
        <f t="shared" si="2"/>
        <v>10110.31</v>
      </c>
      <c r="H23" s="76"/>
      <c r="I23" s="89">
        <f t="shared" si="4"/>
        <v>36270.97</v>
      </c>
      <c r="J23" s="77"/>
      <c r="K23" s="90"/>
      <c r="L23" s="90"/>
      <c r="M23" s="68"/>
      <c r="N23" s="68"/>
    </row>
    <row r="24" spans="1:14" ht="15.6" x14ac:dyDescent="0.3">
      <c r="A24" s="68"/>
      <c r="B24" s="27"/>
      <c r="C24" s="27">
        <f t="shared" si="3"/>
        <v>2024</v>
      </c>
      <c r="D24" s="81">
        <f t="shared" si="3"/>
        <v>7</v>
      </c>
      <c r="E24" s="87">
        <f t="shared" si="0"/>
        <v>1632.19</v>
      </c>
      <c r="F24" s="87">
        <f t="shared" si="1"/>
        <v>8478.11</v>
      </c>
      <c r="G24" s="88">
        <f t="shared" si="2"/>
        <v>10110.300000000001</v>
      </c>
      <c r="H24" s="76"/>
      <c r="I24" s="89">
        <f t="shared" si="4"/>
        <v>27792.86</v>
      </c>
      <c r="J24" s="77"/>
      <c r="K24" s="90"/>
      <c r="L24" s="90"/>
      <c r="M24" s="68"/>
      <c r="N24" s="68"/>
    </row>
    <row r="25" spans="1:14" ht="15.6" x14ac:dyDescent="0.3">
      <c r="A25" s="68"/>
      <c r="B25" s="27"/>
      <c r="C25" s="27">
        <f t="shared" si="3"/>
        <v>2025</v>
      </c>
      <c r="D25" s="81">
        <f t="shared" si="3"/>
        <v>8</v>
      </c>
      <c r="E25" s="87">
        <f t="shared" si="0"/>
        <v>1250.68</v>
      </c>
      <c r="F25" s="87">
        <f t="shared" si="1"/>
        <v>8859.6299999999992</v>
      </c>
      <c r="G25" s="88">
        <f t="shared" si="2"/>
        <v>10110.31</v>
      </c>
      <c r="H25" s="76"/>
      <c r="I25" s="89">
        <f t="shared" si="4"/>
        <v>18933.230000000003</v>
      </c>
      <c r="J25" s="77"/>
      <c r="K25" s="91"/>
      <c r="L25" s="91"/>
      <c r="M25" s="68"/>
      <c r="N25" s="68"/>
    </row>
    <row r="26" spans="1:14" ht="15.6" x14ac:dyDescent="0.3">
      <c r="A26" s="68"/>
      <c r="B26" s="27"/>
      <c r="C26" s="27">
        <f t="shared" si="3"/>
        <v>2026</v>
      </c>
      <c r="D26" s="81">
        <f t="shared" si="3"/>
        <v>9</v>
      </c>
      <c r="E26" s="87">
        <f t="shared" si="0"/>
        <v>852</v>
      </c>
      <c r="F26" s="87">
        <f t="shared" si="1"/>
        <v>9258.31</v>
      </c>
      <c r="G26" s="88">
        <f t="shared" si="2"/>
        <v>10110.31</v>
      </c>
      <c r="H26" s="76"/>
      <c r="I26" s="89">
        <f t="shared" si="4"/>
        <v>9674.9200000000037</v>
      </c>
      <c r="J26" s="77"/>
      <c r="K26" s="92"/>
      <c r="L26" s="92"/>
      <c r="M26" s="68"/>
      <c r="N26" s="68"/>
    </row>
    <row r="27" spans="1:14" ht="15.6" x14ac:dyDescent="0.3">
      <c r="A27" s="68"/>
      <c r="B27" s="27"/>
      <c r="C27" s="27">
        <f t="shared" si="3"/>
        <v>2027</v>
      </c>
      <c r="D27" s="81">
        <f t="shared" si="3"/>
        <v>10</v>
      </c>
      <c r="E27" s="87">
        <f>IF(D$8&gt;=+D27,ROUND(IPMT(D$10*0.01,+D27,D$8,-(((1-D$6*0.01)*D$5))),2),0)</f>
        <v>435.37</v>
      </c>
      <c r="F27" s="87">
        <f>IF(D$8&gt;=+D27,ROUND(PPMT(D$10*0.01,+D27,D$8,-(((1-D$6*0.01)*D$5))),2),0)</f>
        <v>9674.93</v>
      </c>
      <c r="G27" s="88">
        <f>E27+F27</f>
        <v>10110.300000000001</v>
      </c>
      <c r="H27" s="76"/>
      <c r="I27" s="89">
        <f t="shared" si="4"/>
        <v>-9.9999999965802999E-3</v>
      </c>
      <c r="J27" s="77"/>
      <c r="K27" s="68"/>
      <c r="L27" s="68"/>
      <c r="M27" s="68"/>
      <c r="N27" s="68"/>
    </row>
    <row r="28" spans="1:14" ht="15.6" x14ac:dyDescent="0.3">
      <c r="A28" s="68"/>
      <c r="B28" s="27"/>
      <c r="C28" s="27">
        <f t="shared" si="3"/>
        <v>2028</v>
      </c>
      <c r="D28" s="81">
        <f t="shared" si="3"/>
        <v>11</v>
      </c>
      <c r="E28" s="87">
        <f t="shared" ref="E28:E37" si="5">IF(D$8&gt;=+D28,ROUND(IPMT(D$10*0.01,+D28,D$8,-(((1-D$6*0.01)*D$5))),2),0)</f>
        <v>0</v>
      </c>
      <c r="F28" s="87">
        <f t="shared" ref="F28:F37" si="6">IF(D$8&gt;=+D28,ROUND(PPMT(D$10*0.01,+D28,D$8,-(((1-D$6*0.01)*D$5))),2),0)</f>
        <v>0</v>
      </c>
      <c r="G28" s="88">
        <f t="shared" ref="G28:G37" si="7">E28+F28</f>
        <v>0</v>
      </c>
      <c r="H28" s="76"/>
      <c r="I28" s="89">
        <f t="shared" si="4"/>
        <v>-9.9999999965802999E-3</v>
      </c>
      <c r="J28" s="77"/>
      <c r="K28" s="84"/>
      <c r="L28" s="84"/>
      <c r="M28" s="68"/>
      <c r="N28" s="68"/>
    </row>
    <row r="29" spans="1:14" ht="15.6" x14ac:dyDescent="0.3">
      <c r="A29" s="68"/>
      <c r="B29" s="27"/>
      <c r="C29" s="27">
        <f t="shared" si="3"/>
        <v>2029</v>
      </c>
      <c r="D29" s="81">
        <f t="shared" si="3"/>
        <v>12</v>
      </c>
      <c r="E29" s="87">
        <f t="shared" si="5"/>
        <v>0</v>
      </c>
      <c r="F29" s="87">
        <f t="shared" si="6"/>
        <v>0</v>
      </c>
      <c r="G29" s="88">
        <f t="shared" si="7"/>
        <v>0</v>
      </c>
      <c r="H29" s="76"/>
      <c r="I29" s="89">
        <f t="shared" si="4"/>
        <v>-9.9999999965802999E-3</v>
      </c>
      <c r="J29" s="77"/>
      <c r="K29" s="84"/>
      <c r="L29" s="84"/>
      <c r="M29" s="68"/>
      <c r="N29" s="68"/>
    </row>
    <row r="30" spans="1:14" ht="15.6" x14ac:dyDescent="0.3">
      <c r="A30" s="68"/>
      <c r="B30" s="27"/>
      <c r="C30" s="27">
        <f t="shared" si="3"/>
        <v>2030</v>
      </c>
      <c r="D30" s="81">
        <f t="shared" si="3"/>
        <v>13</v>
      </c>
      <c r="E30" s="87">
        <f t="shared" si="5"/>
        <v>0</v>
      </c>
      <c r="F30" s="87">
        <f t="shared" si="6"/>
        <v>0</v>
      </c>
      <c r="G30" s="88">
        <f t="shared" si="7"/>
        <v>0</v>
      </c>
      <c r="H30" s="76"/>
      <c r="I30" s="89">
        <f t="shared" si="4"/>
        <v>-9.9999999965802999E-3</v>
      </c>
      <c r="J30" s="77"/>
      <c r="K30" s="84"/>
      <c r="L30" s="84"/>
      <c r="M30" s="68"/>
      <c r="N30" s="68"/>
    </row>
    <row r="31" spans="1:14" ht="15.6" x14ac:dyDescent="0.3">
      <c r="A31" s="68"/>
      <c r="B31" s="27"/>
      <c r="C31" s="27">
        <f t="shared" si="3"/>
        <v>2031</v>
      </c>
      <c r="D31" s="81">
        <f t="shared" si="3"/>
        <v>14</v>
      </c>
      <c r="E31" s="87">
        <f t="shared" si="5"/>
        <v>0</v>
      </c>
      <c r="F31" s="87">
        <f t="shared" si="6"/>
        <v>0</v>
      </c>
      <c r="G31" s="88">
        <f t="shared" si="7"/>
        <v>0</v>
      </c>
      <c r="H31" s="76"/>
      <c r="I31" s="89">
        <f t="shared" si="4"/>
        <v>-9.9999999965802999E-3</v>
      </c>
      <c r="J31" s="77"/>
      <c r="K31" s="84"/>
      <c r="L31" s="84"/>
      <c r="M31" s="68"/>
      <c r="N31" s="68"/>
    </row>
    <row r="32" spans="1:14" ht="15.6" x14ac:dyDescent="0.3">
      <c r="A32" s="68"/>
      <c r="B32" s="27"/>
      <c r="C32" s="27">
        <f t="shared" si="3"/>
        <v>2032</v>
      </c>
      <c r="D32" s="81">
        <f t="shared" si="3"/>
        <v>15</v>
      </c>
      <c r="E32" s="87">
        <f t="shared" si="5"/>
        <v>0</v>
      </c>
      <c r="F32" s="87">
        <f t="shared" si="6"/>
        <v>0</v>
      </c>
      <c r="G32" s="88">
        <f t="shared" si="7"/>
        <v>0</v>
      </c>
      <c r="H32" s="76"/>
      <c r="I32" s="89">
        <f t="shared" si="4"/>
        <v>-9.9999999965802999E-3</v>
      </c>
      <c r="J32" s="77"/>
      <c r="K32" s="84"/>
      <c r="L32" s="84"/>
      <c r="M32" s="68"/>
      <c r="N32" s="68"/>
    </row>
    <row r="33" spans="1:14" ht="15.6" x14ac:dyDescent="0.3">
      <c r="A33" s="68"/>
      <c r="B33" s="27"/>
      <c r="C33" s="27">
        <f t="shared" si="3"/>
        <v>2033</v>
      </c>
      <c r="D33" s="81">
        <f t="shared" si="3"/>
        <v>16</v>
      </c>
      <c r="E33" s="87">
        <f t="shared" si="5"/>
        <v>0</v>
      </c>
      <c r="F33" s="87">
        <f t="shared" si="6"/>
        <v>0</v>
      </c>
      <c r="G33" s="88">
        <f t="shared" si="7"/>
        <v>0</v>
      </c>
      <c r="H33" s="76"/>
      <c r="I33" s="89">
        <f t="shared" si="4"/>
        <v>-9.9999999965802999E-3</v>
      </c>
      <c r="J33" s="77"/>
      <c r="K33" s="84"/>
      <c r="L33" s="84"/>
      <c r="M33" s="68"/>
      <c r="N33" s="68"/>
    </row>
    <row r="34" spans="1:14" ht="15.6" x14ac:dyDescent="0.3">
      <c r="A34" s="68"/>
      <c r="B34" s="27"/>
      <c r="C34" s="27">
        <f t="shared" si="3"/>
        <v>2034</v>
      </c>
      <c r="D34" s="81">
        <f t="shared" si="3"/>
        <v>17</v>
      </c>
      <c r="E34" s="87">
        <f t="shared" si="5"/>
        <v>0</v>
      </c>
      <c r="F34" s="87">
        <f t="shared" si="6"/>
        <v>0</v>
      </c>
      <c r="G34" s="88">
        <f t="shared" si="7"/>
        <v>0</v>
      </c>
      <c r="H34" s="76"/>
      <c r="I34" s="89">
        <f t="shared" si="4"/>
        <v>-9.9999999965802999E-3</v>
      </c>
      <c r="J34" s="77"/>
      <c r="K34" s="84"/>
      <c r="L34" s="84"/>
      <c r="M34" s="68"/>
      <c r="N34" s="68"/>
    </row>
    <row r="35" spans="1:14" ht="15.6" x14ac:dyDescent="0.3">
      <c r="A35" s="68"/>
      <c r="B35" s="27"/>
      <c r="C35" s="27">
        <f t="shared" si="3"/>
        <v>2035</v>
      </c>
      <c r="D35" s="81">
        <f t="shared" si="3"/>
        <v>18</v>
      </c>
      <c r="E35" s="87">
        <f t="shared" si="5"/>
        <v>0</v>
      </c>
      <c r="F35" s="87">
        <f t="shared" si="6"/>
        <v>0</v>
      </c>
      <c r="G35" s="88">
        <f t="shared" si="7"/>
        <v>0</v>
      </c>
      <c r="H35" s="76"/>
      <c r="I35" s="89">
        <f t="shared" si="4"/>
        <v>-9.9999999965802999E-3</v>
      </c>
      <c r="J35" s="77"/>
      <c r="K35" s="84"/>
      <c r="L35" s="84"/>
      <c r="M35" s="68"/>
      <c r="N35" s="68"/>
    </row>
    <row r="36" spans="1:14" ht="15.6" x14ac:dyDescent="0.3">
      <c r="A36" s="68"/>
      <c r="B36" s="27"/>
      <c r="C36" s="27">
        <f t="shared" si="3"/>
        <v>2036</v>
      </c>
      <c r="D36" s="81">
        <f t="shared" si="3"/>
        <v>19</v>
      </c>
      <c r="E36" s="87">
        <f t="shared" si="5"/>
        <v>0</v>
      </c>
      <c r="F36" s="87">
        <f t="shared" si="6"/>
        <v>0</v>
      </c>
      <c r="G36" s="88">
        <f t="shared" si="7"/>
        <v>0</v>
      </c>
      <c r="H36" s="76"/>
      <c r="I36" s="89">
        <f t="shared" si="4"/>
        <v>-9.9999999965802999E-3</v>
      </c>
      <c r="J36" s="77"/>
      <c r="K36" s="84"/>
      <c r="L36" s="84"/>
      <c r="M36" s="68"/>
      <c r="N36" s="68"/>
    </row>
    <row r="37" spans="1:14" ht="15.6" x14ac:dyDescent="0.3">
      <c r="A37" s="68"/>
      <c r="B37" s="27"/>
      <c r="C37" s="27">
        <f t="shared" si="3"/>
        <v>2037</v>
      </c>
      <c r="D37" s="81">
        <f t="shared" si="3"/>
        <v>20</v>
      </c>
      <c r="E37" s="87">
        <f t="shared" si="5"/>
        <v>0</v>
      </c>
      <c r="F37" s="87">
        <f t="shared" si="6"/>
        <v>0</v>
      </c>
      <c r="G37" s="88">
        <f t="shared" si="7"/>
        <v>0</v>
      </c>
      <c r="H37" s="76"/>
      <c r="I37" s="89">
        <f t="shared" si="4"/>
        <v>-9.9999999965802999E-3</v>
      </c>
      <c r="J37" s="77"/>
      <c r="K37" s="84"/>
      <c r="L37" s="84"/>
      <c r="M37" s="68"/>
      <c r="N37" s="68"/>
    </row>
    <row r="38" spans="1:14" s="70" customFormat="1" ht="15.6" x14ac:dyDescent="0.3">
      <c r="B38" s="81"/>
      <c r="C38" s="81">
        <f t="shared" si="3"/>
        <v>2038</v>
      </c>
      <c r="D38" s="81">
        <f t="shared" si="3"/>
        <v>21</v>
      </c>
      <c r="E38" s="87">
        <f t="shared" ref="E38:E47" si="8">IF(D$8&gt;=+D38,ROUND(IPMT(D$10*0.01,+D38,D$8,-(((1-D$6*0.01)*D$5))),2),0)</f>
        <v>0</v>
      </c>
      <c r="F38" s="87">
        <f t="shared" ref="F38:F47" si="9">IF(D$8&gt;=+D38,ROUND(PPMT(D$10*0.01,+D38,D$8,-(((1-D$6*0.01)*D$5))),2),0)</f>
        <v>0</v>
      </c>
      <c r="G38" s="88">
        <f t="shared" ref="G38:G47" si="10">E38+F38</f>
        <v>0</v>
      </c>
      <c r="H38" s="76"/>
      <c r="I38" s="89">
        <f t="shared" ref="I38:I47" si="11">(I37-F38)</f>
        <v>-9.9999999965802999E-3</v>
      </c>
      <c r="J38" s="77"/>
      <c r="K38" s="84"/>
      <c r="L38" s="84"/>
    </row>
    <row r="39" spans="1:14" s="70" customFormat="1" ht="15.6" x14ac:dyDescent="0.3">
      <c r="B39" s="81"/>
      <c r="C39" s="81">
        <f t="shared" si="3"/>
        <v>2039</v>
      </c>
      <c r="D39" s="81">
        <f t="shared" si="3"/>
        <v>22</v>
      </c>
      <c r="E39" s="87">
        <f t="shared" si="8"/>
        <v>0</v>
      </c>
      <c r="F39" s="87">
        <f t="shared" si="9"/>
        <v>0</v>
      </c>
      <c r="G39" s="88">
        <f t="shared" si="10"/>
        <v>0</v>
      </c>
      <c r="H39" s="76"/>
      <c r="I39" s="89">
        <f t="shared" si="11"/>
        <v>-9.9999999965802999E-3</v>
      </c>
      <c r="J39" s="77"/>
      <c r="K39" s="84"/>
      <c r="L39" s="84"/>
    </row>
    <row r="40" spans="1:14" s="70" customFormat="1" ht="15.6" x14ac:dyDescent="0.3">
      <c r="B40" s="81"/>
      <c r="C40" s="81">
        <f t="shared" si="3"/>
        <v>2040</v>
      </c>
      <c r="D40" s="81">
        <f t="shared" si="3"/>
        <v>23</v>
      </c>
      <c r="E40" s="87">
        <f t="shared" si="8"/>
        <v>0</v>
      </c>
      <c r="F40" s="87">
        <f t="shared" si="9"/>
        <v>0</v>
      </c>
      <c r="G40" s="88">
        <f t="shared" si="10"/>
        <v>0</v>
      </c>
      <c r="H40" s="76"/>
      <c r="I40" s="89">
        <f t="shared" si="11"/>
        <v>-9.9999999965802999E-3</v>
      </c>
      <c r="J40" s="77"/>
      <c r="K40" s="84"/>
      <c r="L40" s="84"/>
    </row>
    <row r="41" spans="1:14" s="70" customFormat="1" ht="15.6" x14ac:dyDescent="0.3">
      <c r="B41" s="81"/>
      <c r="C41" s="81">
        <f t="shared" si="3"/>
        <v>2041</v>
      </c>
      <c r="D41" s="81">
        <f t="shared" si="3"/>
        <v>24</v>
      </c>
      <c r="E41" s="87">
        <f t="shared" si="8"/>
        <v>0</v>
      </c>
      <c r="F41" s="87">
        <f t="shared" si="9"/>
        <v>0</v>
      </c>
      <c r="G41" s="88">
        <f t="shared" si="10"/>
        <v>0</v>
      </c>
      <c r="H41" s="76"/>
      <c r="I41" s="89">
        <f t="shared" si="11"/>
        <v>-9.9999999965802999E-3</v>
      </c>
      <c r="J41" s="77"/>
      <c r="K41" s="84"/>
      <c r="L41" s="84"/>
    </row>
    <row r="42" spans="1:14" s="70" customFormat="1" ht="15.6" x14ac:dyDescent="0.3">
      <c r="B42" s="81"/>
      <c r="C42" s="81">
        <f t="shared" si="3"/>
        <v>2042</v>
      </c>
      <c r="D42" s="81">
        <f t="shared" si="3"/>
        <v>25</v>
      </c>
      <c r="E42" s="87">
        <f t="shared" si="8"/>
        <v>0</v>
      </c>
      <c r="F42" s="87">
        <f t="shared" si="9"/>
        <v>0</v>
      </c>
      <c r="G42" s="88">
        <f t="shared" si="10"/>
        <v>0</v>
      </c>
      <c r="H42" s="76"/>
      <c r="I42" s="89">
        <f t="shared" si="11"/>
        <v>-9.9999999965802999E-3</v>
      </c>
      <c r="J42" s="77"/>
      <c r="K42" s="84"/>
      <c r="L42" s="84"/>
    </row>
    <row r="43" spans="1:14" s="70" customFormat="1" ht="15.6" x14ac:dyDescent="0.3">
      <c r="B43" s="81"/>
      <c r="C43" s="81">
        <f t="shared" si="3"/>
        <v>2043</v>
      </c>
      <c r="D43" s="81">
        <f t="shared" si="3"/>
        <v>26</v>
      </c>
      <c r="E43" s="87">
        <f t="shared" si="8"/>
        <v>0</v>
      </c>
      <c r="F43" s="87">
        <f t="shared" si="9"/>
        <v>0</v>
      </c>
      <c r="G43" s="88">
        <f t="shared" si="10"/>
        <v>0</v>
      </c>
      <c r="H43" s="76"/>
      <c r="I43" s="89">
        <f t="shared" si="11"/>
        <v>-9.9999999965802999E-3</v>
      </c>
      <c r="J43" s="77"/>
      <c r="K43" s="84"/>
      <c r="L43" s="84"/>
    </row>
    <row r="44" spans="1:14" s="70" customFormat="1" ht="15.6" x14ac:dyDescent="0.3">
      <c r="B44" s="81"/>
      <c r="C44" s="81">
        <f t="shared" si="3"/>
        <v>2044</v>
      </c>
      <c r="D44" s="81">
        <f t="shared" si="3"/>
        <v>27</v>
      </c>
      <c r="E44" s="87">
        <f t="shared" si="8"/>
        <v>0</v>
      </c>
      <c r="F44" s="87">
        <f t="shared" si="9"/>
        <v>0</v>
      </c>
      <c r="G44" s="88">
        <f t="shared" si="10"/>
        <v>0</v>
      </c>
      <c r="H44" s="76"/>
      <c r="I44" s="89">
        <f t="shared" si="11"/>
        <v>-9.9999999965802999E-3</v>
      </c>
      <c r="J44" s="77"/>
      <c r="K44" s="84"/>
      <c r="L44" s="84"/>
    </row>
    <row r="45" spans="1:14" s="70" customFormat="1" ht="15.6" x14ac:dyDescent="0.3">
      <c r="B45" s="81"/>
      <c r="C45" s="81">
        <f t="shared" si="3"/>
        <v>2045</v>
      </c>
      <c r="D45" s="81">
        <f t="shared" si="3"/>
        <v>28</v>
      </c>
      <c r="E45" s="87">
        <f t="shared" si="8"/>
        <v>0</v>
      </c>
      <c r="F45" s="87">
        <f t="shared" si="9"/>
        <v>0</v>
      </c>
      <c r="G45" s="88">
        <f t="shared" si="10"/>
        <v>0</v>
      </c>
      <c r="H45" s="76"/>
      <c r="I45" s="89">
        <f t="shared" si="11"/>
        <v>-9.9999999965802999E-3</v>
      </c>
      <c r="J45" s="77"/>
      <c r="K45" s="84"/>
      <c r="L45" s="84"/>
    </row>
    <row r="46" spans="1:14" s="70" customFormat="1" ht="15.6" x14ac:dyDescent="0.3">
      <c r="B46" s="81"/>
      <c r="C46" s="81">
        <f t="shared" si="3"/>
        <v>2046</v>
      </c>
      <c r="D46" s="81">
        <f t="shared" si="3"/>
        <v>29</v>
      </c>
      <c r="E46" s="87">
        <f t="shared" si="8"/>
        <v>0</v>
      </c>
      <c r="F46" s="87">
        <f t="shared" si="9"/>
        <v>0</v>
      </c>
      <c r="G46" s="88">
        <f t="shared" si="10"/>
        <v>0</v>
      </c>
      <c r="H46" s="76"/>
      <c r="I46" s="89">
        <f t="shared" si="11"/>
        <v>-9.9999999965802999E-3</v>
      </c>
      <c r="J46" s="77"/>
      <c r="K46" s="84"/>
      <c r="L46" s="84"/>
    </row>
    <row r="47" spans="1:14" s="70" customFormat="1" ht="15.6" x14ac:dyDescent="0.3">
      <c r="B47" s="81"/>
      <c r="C47" s="81">
        <f t="shared" si="3"/>
        <v>2047</v>
      </c>
      <c r="D47" s="81">
        <f t="shared" si="3"/>
        <v>30</v>
      </c>
      <c r="E47" s="87">
        <f t="shared" si="8"/>
        <v>0</v>
      </c>
      <c r="F47" s="87">
        <f t="shared" si="9"/>
        <v>0</v>
      </c>
      <c r="G47" s="88">
        <f t="shared" si="10"/>
        <v>0</v>
      </c>
      <c r="H47" s="76"/>
      <c r="I47" s="89">
        <f t="shared" si="11"/>
        <v>-9.9999999965802999E-3</v>
      </c>
      <c r="J47" s="77"/>
      <c r="K47" s="84"/>
      <c r="L47" s="84"/>
    </row>
    <row r="48" spans="1:14" ht="15.6" x14ac:dyDescent="0.3">
      <c r="A48" s="68"/>
      <c r="B48" s="27"/>
      <c r="C48" s="27"/>
      <c r="D48" s="27"/>
      <c r="E48" s="27"/>
      <c r="F48" s="27"/>
      <c r="G48" s="1"/>
      <c r="H48" s="76"/>
      <c r="I48" s="92"/>
      <c r="J48" s="91"/>
      <c r="K48" s="68"/>
      <c r="L48" s="68"/>
      <c r="M48" s="68"/>
      <c r="N48" s="68"/>
    </row>
    <row r="49" spans="1:14" ht="15.6" x14ac:dyDescent="0.3">
      <c r="A49" s="68"/>
      <c r="B49" s="27"/>
      <c r="C49" s="1" t="s">
        <v>108</v>
      </c>
      <c r="D49" s="1"/>
      <c r="E49" s="82">
        <f>SUM(E18:E47)</f>
        <v>21103.069999999996</v>
      </c>
      <c r="F49" s="82">
        <f>SUM(F18:F47)</f>
        <v>80000.010000000009</v>
      </c>
      <c r="G49" s="82">
        <f>SUM(G18:G47)</f>
        <v>101103.07999999999</v>
      </c>
      <c r="H49" s="76"/>
      <c r="I49" s="92"/>
      <c r="J49" s="91"/>
      <c r="K49" s="68"/>
      <c r="L49" s="68"/>
      <c r="M49" s="68"/>
      <c r="N49" s="68"/>
    </row>
    <row r="50" spans="1:14" x14ac:dyDescent="0.25">
      <c r="A50" s="68"/>
      <c r="B50" s="68"/>
      <c r="C50" s="68"/>
      <c r="D50" s="68"/>
      <c r="E50" s="68"/>
      <c r="F50" s="68"/>
      <c r="G50" s="68"/>
      <c r="H50" s="76"/>
      <c r="I50" s="68"/>
      <c r="J50" s="68"/>
      <c r="K50" s="68"/>
      <c r="L50" s="68"/>
      <c r="M50" s="68"/>
      <c r="N50" s="68"/>
    </row>
    <row r="51" spans="1:14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</sheetData>
  <sheetProtection sheet="1" objects="1" scenarios="1"/>
  <mergeCells count="2">
    <mergeCell ref="B1:I1"/>
    <mergeCell ref="C3:D3"/>
  </mergeCells>
  <printOptions gridLines="1"/>
  <pageMargins left="0.7" right="0.7" top="0.75" bottom="0.75" header="0.3" footer="0.3"/>
  <pageSetup scale="87" orientation="portrait" horizontalDpi="4294967295" verticalDpi="4294967295" r:id="rId1"/>
  <headerFooter>
    <oddFooter>&amp;L&amp;F&amp;R&amp;A</oddFooter>
  </headerFooter>
  <ignoredErrors>
    <ignoredError sqref="F4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2D00-F00D-443A-8F5A-53B604046B10}">
  <sheetPr>
    <pageSetUpPr fitToPage="1"/>
  </sheetPr>
  <dimension ref="A1:O53"/>
  <sheetViews>
    <sheetView workbookViewId="0"/>
  </sheetViews>
  <sheetFormatPr defaultRowHeight="15" x14ac:dyDescent="0.25"/>
  <cols>
    <col min="1" max="1" width="2.54296875" customWidth="1"/>
    <col min="2" max="2" width="16.1796875" customWidth="1"/>
    <col min="4" max="4" width="12.7265625" customWidth="1"/>
    <col min="6" max="6" width="10.08984375" customWidth="1"/>
    <col min="7" max="7" width="10" customWidth="1"/>
    <col min="8" max="8" width="3.81640625" customWidth="1"/>
  </cols>
  <sheetData>
    <row r="1" spans="1:15" ht="17.399999999999999" x14ac:dyDescent="0.3">
      <c r="A1" s="112"/>
      <c r="B1" s="175" t="s">
        <v>118</v>
      </c>
      <c r="C1" s="175"/>
      <c r="D1" s="175"/>
      <c r="E1" s="175"/>
      <c r="F1" s="175"/>
      <c r="G1" s="175"/>
      <c r="H1" s="175"/>
      <c r="I1" s="175"/>
      <c r="J1" s="112"/>
      <c r="K1" s="112"/>
      <c r="L1" s="112"/>
      <c r="M1" s="112"/>
      <c r="N1" s="112"/>
      <c r="O1" s="112"/>
    </row>
    <row r="2" spans="1:15" ht="15.6" x14ac:dyDescent="0.3">
      <c r="A2" s="112"/>
      <c r="B2" s="71"/>
      <c r="C2" s="1"/>
      <c r="D2" s="81"/>
      <c r="E2" s="81"/>
      <c r="F2" s="81"/>
      <c r="G2" s="81"/>
      <c r="H2" s="81"/>
      <c r="I2" s="72"/>
      <c r="J2" s="112"/>
      <c r="K2" s="112"/>
      <c r="L2" s="112"/>
      <c r="M2" s="112"/>
      <c r="N2" s="112"/>
      <c r="O2" s="112"/>
    </row>
    <row r="3" spans="1:15" x14ac:dyDescent="0.25">
      <c r="A3" s="112"/>
      <c r="B3" s="81" t="s">
        <v>96</v>
      </c>
      <c r="C3" s="176" t="s">
        <v>179</v>
      </c>
      <c r="D3" s="177"/>
      <c r="E3" s="72"/>
      <c r="F3" s="81" t="s">
        <v>97</v>
      </c>
      <c r="G3" s="73">
        <v>44197</v>
      </c>
      <c r="H3" s="72"/>
      <c r="I3" s="81"/>
      <c r="J3" s="112"/>
      <c r="K3" s="112"/>
      <c r="L3" s="112"/>
      <c r="M3" s="112"/>
      <c r="N3" s="112"/>
      <c r="O3" s="112"/>
    </row>
    <row r="4" spans="1:15" x14ac:dyDescent="0.25">
      <c r="A4" s="112"/>
      <c r="B4" s="72"/>
      <c r="C4" s="72"/>
      <c r="D4" s="72"/>
      <c r="E4" s="72"/>
      <c r="F4" s="81"/>
      <c r="G4" s="72"/>
      <c r="H4" s="72"/>
      <c r="I4" s="81"/>
      <c r="J4" s="112"/>
      <c r="K4" s="112"/>
      <c r="L4" s="112"/>
      <c r="M4" s="112"/>
      <c r="N4" s="112"/>
      <c r="O4" s="112"/>
    </row>
    <row r="5" spans="1:15" x14ac:dyDescent="0.25">
      <c r="A5" s="112"/>
      <c r="B5" s="81" t="s">
        <v>98</v>
      </c>
      <c r="C5" s="81"/>
      <c r="D5" s="74">
        <v>40000</v>
      </c>
      <c r="E5" s="81"/>
      <c r="F5" s="81"/>
      <c r="G5" s="81"/>
      <c r="H5" s="112"/>
      <c r="I5" s="112"/>
      <c r="J5" s="112"/>
      <c r="K5" s="112"/>
      <c r="L5" s="112"/>
      <c r="M5" s="112"/>
      <c r="N5" s="112"/>
      <c r="O5" s="112"/>
    </row>
    <row r="6" spans="1:15" x14ac:dyDescent="0.25">
      <c r="A6" s="112"/>
      <c r="B6" s="81" t="s">
        <v>99</v>
      </c>
      <c r="C6" s="81"/>
      <c r="D6" s="75">
        <v>20</v>
      </c>
      <c r="E6" s="76" t="s">
        <v>100</v>
      </c>
      <c r="F6" s="81"/>
      <c r="G6" s="77">
        <f>ROUND(D6*D5*0.01,2)</f>
        <v>8000</v>
      </c>
      <c r="H6" s="77"/>
      <c r="I6" s="81"/>
      <c r="J6" s="78"/>
      <c r="K6" s="112"/>
      <c r="L6" s="112"/>
      <c r="M6" s="112"/>
      <c r="N6" s="112"/>
      <c r="O6" s="112"/>
    </row>
    <row r="7" spans="1:15" x14ac:dyDescent="0.25">
      <c r="A7" s="112"/>
      <c r="B7" s="81"/>
      <c r="C7" s="81"/>
      <c r="D7" s="81"/>
      <c r="E7" s="81"/>
      <c r="F7" s="81"/>
      <c r="G7" s="77"/>
      <c r="H7" s="81"/>
      <c r="I7" s="112"/>
      <c r="J7" s="78"/>
      <c r="K7" s="112"/>
      <c r="L7" s="112"/>
      <c r="M7" s="112"/>
      <c r="N7" s="112"/>
      <c r="O7" s="112"/>
    </row>
    <row r="8" spans="1:15" x14ac:dyDescent="0.25">
      <c r="A8" s="112"/>
      <c r="B8" s="81" t="s">
        <v>101</v>
      </c>
      <c r="C8" s="81"/>
      <c r="D8" s="79">
        <v>4</v>
      </c>
      <c r="E8" s="81" t="s">
        <v>102</v>
      </c>
      <c r="F8" s="81"/>
      <c r="G8" s="77">
        <f>(D5-G6)</f>
        <v>32000</v>
      </c>
      <c r="H8" s="77"/>
      <c r="I8" s="81"/>
      <c r="J8" s="78"/>
      <c r="K8" s="112"/>
      <c r="L8" s="112"/>
      <c r="M8" s="112"/>
      <c r="N8" s="112"/>
      <c r="O8" s="112"/>
    </row>
    <row r="9" spans="1:15" x14ac:dyDescent="0.25">
      <c r="A9" s="112"/>
      <c r="B9" s="81"/>
      <c r="C9" s="81"/>
      <c r="D9" s="81"/>
      <c r="E9" s="81"/>
      <c r="F9" s="81"/>
      <c r="G9" s="81"/>
      <c r="H9" s="77"/>
      <c r="I9" s="81"/>
      <c r="J9" s="58"/>
      <c r="K9" s="112"/>
      <c r="L9" s="112"/>
      <c r="M9" s="112"/>
      <c r="N9" s="112"/>
      <c r="O9" s="112"/>
    </row>
    <row r="10" spans="1:15" ht="15.6" x14ac:dyDescent="0.3">
      <c r="A10" s="112"/>
      <c r="B10" s="81" t="s">
        <v>103</v>
      </c>
      <c r="C10" s="81"/>
      <c r="D10" s="75">
        <v>4</v>
      </c>
      <c r="E10" s="81" t="s">
        <v>104</v>
      </c>
      <c r="F10" s="81"/>
      <c r="G10" s="77">
        <f>+K16</f>
        <v>3262.7200000000003</v>
      </c>
      <c r="H10" s="80"/>
      <c r="I10" s="81"/>
      <c r="J10" s="61"/>
      <c r="K10" s="112"/>
      <c r="L10" s="112"/>
      <c r="M10" s="112"/>
      <c r="N10" s="112"/>
      <c r="O10" s="112"/>
    </row>
    <row r="11" spans="1:15" x14ac:dyDescent="0.25">
      <c r="A11" s="112"/>
      <c r="B11" s="81"/>
      <c r="C11" s="81"/>
      <c r="D11" s="81"/>
      <c r="E11" s="81"/>
      <c r="F11" s="81"/>
      <c r="G11" s="93"/>
      <c r="H11" s="81"/>
      <c r="I11" s="81"/>
      <c r="J11" s="112"/>
      <c r="K11" s="112"/>
      <c r="L11" s="112"/>
      <c r="M11" s="112"/>
      <c r="N11" s="112"/>
      <c r="O11" s="112"/>
    </row>
    <row r="12" spans="1:15" ht="15.6" x14ac:dyDescent="0.3">
      <c r="A12" s="112"/>
      <c r="B12" s="81"/>
      <c r="C12" s="81"/>
      <c r="D12" s="1" t="s">
        <v>105</v>
      </c>
      <c r="E12" s="112"/>
      <c r="F12" s="81"/>
      <c r="G12" s="82">
        <f>G18</f>
        <v>8815.68</v>
      </c>
      <c r="H12" s="81"/>
      <c r="I12" s="81"/>
      <c r="J12" s="112"/>
      <c r="K12" s="112" t="s">
        <v>106</v>
      </c>
      <c r="L12" s="112"/>
      <c r="M12" s="112"/>
      <c r="N12" s="112"/>
      <c r="O12" s="112"/>
    </row>
    <row r="13" spans="1:15" ht="15.6" x14ac:dyDescent="0.3">
      <c r="A13" s="112"/>
      <c r="B13" s="81"/>
      <c r="C13" s="81"/>
      <c r="D13" s="81"/>
      <c r="E13" s="112"/>
      <c r="F13" s="81"/>
      <c r="G13" s="82"/>
      <c r="H13" s="81"/>
      <c r="I13" s="81"/>
      <c r="J13" s="112"/>
      <c r="K13" s="110" t="s">
        <v>30</v>
      </c>
      <c r="L13" s="110" t="s">
        <v>107</v>
      </c>
      <c r="M13" s="112"/>
      <c r="N13" s="112"/>
      <c r="O13" s="112"/>
    </row>
    <row r="14" spans="1:15" ht="15.6" x14ac:dyDescent="0.3">
      <c r="A14" s="112"/>
      <c r="B14" s="81"/>
      <c r="C14" s="76"/>
      <c r="D14" s="81"/>
      <c r="E14" s="76"/>
      <c r="F14" s="76"/>
      <c r="G14" s="111" t="s">
        <v>108</v>
      </c>
      <c r="H14" s="76"/>
      <c r="I14" s="112"/>
      <c r="J14" s="81"/>
      <c r="K14" s="110" t="s">
        <v>109</v>
      </c>
      <c r="L14" s="110" t="s">
        <v>109</v>
      </c>
      <c r="M14" s="112"/>
      <c r="N14" s="112"/>
      <c r="O14" s="112"/>
    </row>
    <row r="15" spans="1:15" ht="15.6" x14ac:dyDescent="0.3">
      <c r="A15" s="112"/>
      <c r="B15" s="81"/>
      <c r="C15" s="111" t="s">
        <v>110</v>
      </c>
      <c r="D15" s="81"/>
      <c r="E15" s="76"/>
      <c r="F15" s="76"/>
      <c r="G15" s="111" t="s">
        <v>111</v>
      </c>
      <c r="H15" s="76"/>
      <c r="I15" s="111" t="s">
        <v>112</v>
      </c>
      <c r="J15" s="81"/>
      <c r="K15" s="110"/>
      <c r="L15" s="110"/>
      <c r="M15" s="112"/>
      <c r="N15" s="112"/>
      <c r="O15" s="112"/>
    </row>
    <row r="16" spans="1:15" ht="15.6" x14ac:dyDescent="0.3">
      <c r="A16" s="112"/>
      <c r="B16" s="81" t="s">
        <v>113</v>
      </c>
      <c r="C16" s="83">
        <v>2021</v>
      </c>
      <c r="D16" s="81" t="s">
        <v>114</v>
      </c>
      <c r="E16" s="111" t="s">
        <v>30</v>
      </c>
      <c r="F16" s="111" t="s">
        <v>112</v>
      </c>
      <c r="G16" s="111" t="s">
        <v>115</v>
      </c>
      <c r="H16" s="76"/>
      <c r="I16" s="111" t="s">
        <v>116</v>
      </c>
      <c r="J16" s="76"/>
      <c r="K16" s="84">
        <f>SUM(E18:E37)</f>
        <v>3262.7200000000003</v>
      </c>
      <c r="L16" s="84">
        <f>SUM(F18:F37)</f>
        <v>32000</v>
      </c>
      <c r="M16" s="112"/>
      <c r="N16" s="112"/>
      <c r="O16" s="112"/>
    </row>
    <row r="17" spans="1:15" ht="15.6" x14ac:dyDescent="0.3">
      <c r="A17" s="112"/>
      <c r="B17" s="81"/>
      <c r="C17" s="81"/>
      <c r="D17" s="81"/>
      <c r="E17" s="81"/>
      <c r="F17" s="81"/>
      <c r="G17" s="1"/>
      <c r="H17" s="76"/>
      <c r="I17" s="81"/>
      <c r="J17" s="112"/>
      <c r="K17" s="85" t="s">
        <v>117</v>
      </c>
      <c r="L17" s="85"/>
      <c r="M17" s="86">
        <f>G8-F49</f>
        <v>0</v>
      </c>
      <c r="N17" s="112"/>
      <c r="O17" s="112"/>
    </row>
    <row r="18" spans="1:15" ht="15.6" x14ac:dyDescent="0.3">
      <c r="A18" s="112"/>
      <c r="B18" s="81"/>
      <c r="C18" s="81">
        <f>C16</f>
        <v>2021</v>
      </c>
      <c r="D18" s="81">
        <v>1</v>
      </c>
      <c r="E18" s="87">
        <f t="shared" ref="E18:E26" si="0">IF(D$8&gt;=+D18,ROUND(IPMT(D$10*0.01,+D18,D$8,-(((1-D$6*0.01)*D$5))),2),0)</f>
        <v>1280</v>
      </c>
      <c r="F18" s="87">
        <f t="shared" ref="F18:F26" si="1">IF(D$8&gt;=+D18,ROUND(PPMT(D$10*0.01,+D18,D$8,-(((1-D$6*0.01)*D$5))),2),0)</f>
        <v>7535.68</v>
      </c>
      <c r="G18" s="88">
        <f t="shared" ref="G18:G26" si="2">E18+F18</f>
        <v>8815.68</v>
      </c>
      <c r="H18" s="76"/>
      <c r="I18" s="89">
        <f>(G8-F18)</f>
        <v>24464.32</v>
      </c>
      <c r="J18" s="77"/>
      <c r="K18" s="112"/>
      <c r="L18" s="112"/>
      <c r="M18" s="112"/>
      <c r="N18" s="112"/>
      <c r="O18" s="112"/>
    </row>
    <row r="19" spans="1:15" ht="15.6" x14ac:dyDescent="0.3">
      <c r="A19" s="112"/>
      <c r="B19" s="81"/>
      <c r="C19" s="81">
        <f t="shared" ref="C19:D34" si="3">C18+1</f>
        <v>2022</v>
      </c>
      <c r="D19" s="81">
        <f>D18+1</f>
        <v>2</v>
      </c>
      <c r="E19" s="87">
        <f t="shared" si="0"/>
        <v>978.57</v>
      </c>
      <c r="F19" s="87">
        <f t="shared" si="1"/>
        <v>7837.11</v>
      </c>
      <c r="G19" s="88">
        <f t="shared" si="2"/>
        <v>8815.68</v>
      </c>
      <c r="H19" s="76"/>
      <c r="I19" s="89">
        <f>(I18-F19)</f>
        <v>16627.21</v>
      </c>
      <c r="J19" s="77"/>
      <c r="K19" s="84"/>
      <c r="L19" s="84"/>
      <c r="M19" s="112"/>
      <c r="N19" s="112"/>
      <c r="O19" s="112"/>
    </row>
    <row r="20" spans="1:15" ht="15.6" x14ac:dyDescent="0.3">
      <c r="A20" s="112"/>
      <c r="B20" s="81"/>
      <c r="C20" s="81">
        <f t="shared" si="3"/>
        <v>2023</v>
      </c>
      <c r="D20" s="81">
        <f t="shared" si="3"/>
        <v>3</v>
      </c>
      <c r="E20" s="87">
        <f t="shared" si="0"/>
        <v>665.09</v>
      </c>
      <c r="F20" s="87">
        <f t="shared" si="1"/>
        <v>8150.59</v>
      </c>
      <c r="G20" s="88">
        <f t="shared" si="2"/>
        <v>8815.68</v>
      </c>
      <c r="H20" s="76"/>
      <c r="I20" s="89">
        <f t="shared" ref="I20:I47" si="4">(I19-F20)</f>
        <v>8476.619999999999</v>
      </c>
      <c r="J20" s="77"/>
      <c r="K20" s="112"/>
      <c r="L20" s="112"/>
      <c r="M20" s="112"/>
      <c r="N20" s="112"/>
      <c r="O20" s="112"/>
    </row>
    <row r="21" spans="1:15" ht="15.6" x14ac:dyDescent="0.3">
      <c r="A21" s="112"/>
      <c r="B21" s="81"/>
      <c r="C21" s="81">
        <f t="shared" si="3"/>
        <v>2024</v>
      </c>
      <c r="D21" s="81">
        <f t="shared" si="3"/>
        <v>4</v>
      </c>
      <c r="E21" s="87">
        <f t="shared" si="0"/>
        <v>339.06</v>
      </c>
      <c r="F21" s="87">
        <f t="shared" si="1"/>
        <v>8476.6200000000008</v>
      </c>
      <c r="G21" s="88">
        <f t="shared" si="2"/>
        <v>8815.68</v>
      </c>
      <c r="H21" s="76"/>
      <c r="I21" s="89">
        <f t="shared" si="4"/>
        <v>-1.8189894035458565E-12</v>
      </c>
      <c r="J21" s="77"/>
      <c r="K21" s="112"/>
      <c r="L21" s="112"/>
      <c r="M21" s="112"/>
      <c r="N21" s="112"/>
      <c r="O21" s="112"/>
    </row>
    <row r="22" spans="1:15" ht="15.6" x14ac:dyDescent="0.3">
      <c r="A22" s="112"/>
      <c r="B22" s="81"/>
      <c r="C22" s="81">
        <f t="shared" si="3"/>
        <v>2025</v>
      </c>
      <c r="D22" s="81">
        <f t="shared" si="3"/>
        <v>5</v>
      </c>
      <c r="E22" s="87">
        <f t="shared" si="0"/>
        <v>0</v>
      </c>
      <c r="F22" s="87">
        <f t="shared" si="1"/>
        <v>0</v>
      </c>
      <c r="G22" s="88">
        <f t="shared" si="2"/>
        <v>0</v>
      </c>
      <c r="H22" s="76"/>
      <c r="I22" s="89">
        <f t="shared" si="4"/>
        <v>-1.8189894035458565E-12</v>
      </c>
      <c r="J22" s="77"/>
      <c r="K22" s="112"/>
      <c r="L22" s="112"/>
      <c r="M22" s="112"/>
      <c r="N22" s="112"/>
      <c r="O22" s="112"/>
    </row>
    <row r="23" spans="1:15" ht="15.6" x14ac:dyDescent="0.3">
      <c r="A23" s="112"/>
      <c r="B23" s="81"/>
      <c r="C23" s="81">
        <f t="shared" si="3"/>
        <v>2026</v>
      </c>
      <c r="D23" s="81">
        <f t="shared" si="3"/>
        <v>6</v>
      </c>
      <c r="E23" s="87">
        <f t="shared" si="0"/>
        <v>0</v>
      </c>
      <c r="F23" s="87">
        <f t="shared" si="1"/>
        <v>0</v>
      </c>
      <c r="G23" s="88">
        <f t="shared" si="2"/>
        <v>0</v>
      </c>
      <c r="H23" s="76"/>
      <c r="I23" s="89">
        <f t="shared" si="4"/>
        <v>-1.8189894035458565E-12</v>
      </c>
      <c r="J23" s="77"/>
      <c r="K23" s="90"/>
      <c r="L23" s="90"/>
      <c r="M23" s="112"/>
      <c r="N23" s="112"/>
      <c r="O23" s="112"/>
    </row>
    <row r="24" spans="1:15" ht="15.6" x14ac:dyDescent="0.3">
      <c r="A24" s="112"/>
      <c r="B24" s="81"/>
      <c r="C24" s="81">
        <f t="shared" si="3"/>
        <v>2027</v>
      </c>
      <c r="D24" s="81">
        <f t="shared" si="3"/>
        <v>7</v>
      </c>
      <c r="E24" s="87">
        <f t="shared" si="0"/>
        <v>0</v>
      </c>
      <c r="F24" s="87">
        <f t="shared" si="1"/>
        <v>0</v>
      </c>
      <c r="G24" s="88">
        <f t="shared" si="2"/>
        <v>0</v>
      </c>
      <c r="H24" s="76"/>
      <c r="I24" s="89">
        <f t="shared" si="4"/>
        <v>-1.8189894035458565E-12</v>
      </c>
      <c r="J24" s="77"/>
      <c r="K24" s="90"/>
      <c r="L24" s="90"/>
      <c r="M24" s="112"/>
      <c r="N24" s="112"/>
      <c r="O24" s="112"/>
    </row>
    <row r="25" spans="1:15" ht="15.6" x14ac:dyDescent="0.3">
      <c r="A25" s="112"/>
      <c r="B25" s="81"/>
      <c r="C25" s="81">
        <f t="shared" si="3"/>
        <v>2028</v>
      </c>
      <c r="D25" s="81">
        <f t="shared" si="3"/>
        <v>8</v>
      </c>
      <c r="E25" s="87">
        <f t="shared" si="0"/>
        <v>0</v>
      </c>
      <c r="F25" s="87">
        <f t="shared" si="1"/>
        <v>0</v>
      </c>
      <c r="G25" s="88">
        <f t="shared" si="2"/>
        <v>0</v>
      </c>
      <c r="H25" s="76"/>
      <c r="I25" s="89">
        <f t="shared" si="4"/>
        <v>-1.8189894035458565E-12</v>
      </c>
      <c r="J25" s="77"/>
      <c r="K25" s="91"/>
      <c r="L25" s="91"/>
      <c r="M25" s="112"/>
      <c r="N25" s="112"/>
      <c r="O25" s="112"/>
    </row>
    <row r="26" spans="1:15" ht="15.6" x14ac:dyDescent="0.3">
      <c r="A26" s="112"/>
      <c r="B26" s="81"/>
      <c r="C26" s="81">
        <f t="shared" si="3"/>
        <v>2029</v>
      </c>
      <c r="D26" s="81">
        <f t="shared" si="3"/>
        <v>9</v>
      </c>
      <c r="E26" s="87">
        <f t="shared" si="0"/>
        <v>0</v>
      </c>
      <c r="F26" s="87">
        <f t="shared" si="1"/>
        <v>0</v>
      </c>
      <c r="G26" s="88">
        <f t="shared" si="2"/>
        <v>0</v>
      </c>
      <c r="H26" s="76"/>
      <c r="I26" s="89">
        <f t="shared" si="4"/>
        <v>-1.8189894035458565E-12</v>
      </c>
      <c r="J26" s="77"/>
      <c r="K26" s="92"/>
      <c r="L26" s="92"/>
      <c r="M26" s="112"/>
      <c r="N26" s="112"/>
      <c r="O26" s="112"/>
    </row>
    <row r="27" spans="1:15" ht="15.6" x14ac:dyDescent="0.3">
      <c r="A27" s="112"/>
      <c r="B27" s="81"/>
      <c r="C27" s="81">
        <f t="shared" si="3"/>
        <v>2030</v>
      </c>
      <c r="D27" s="81">
        <f t="shared" si="3"/>
        <v>10</v>
      </c>
      <c r="E27" s="87">
        <f>IF(D$8&gt;=+D27,ROUND(IPMT(D$10*0.01,+D27,D$8,-(((1-D$6*0.01)*D$5))),2),0)</f>
        <v>0</v>
      </c>
      <c r="F27" s="87">
        <f>IF(D$8&gt;=+D27,ROUND(PPMT(D$10*0.01,+D27,D$8,-(((1-D$6*0.01)*D$5))),2),0)</f>
        <v>0</v>
      </c>
      <c r="G27" s="88">
        <f>E27+F27</f>
        <v>0</v>
      </c>
      <c r="H27" s="76"/>
      <c r="I27" s="89">
        <f t="shared" si="4"/>
        <v>-1.8189894035458565E-12</v>
      </c>
      <c r="J27" s="77"/>
      <c r="K27" s="112"/>
      <c r="L27" s="112"/>
      <c r="M27" s="112"/>
      <c r="N27" s="112"/>
      <c r="O27" s="112"/>
    </row>
    <row r="28" spans="1:15" ht="15.6" x14ac:dyDescent="0.3">
      <c r="A28" s="112"/>
      <c r="B28" s="81"/>
      <c r="C28" s="81">
        <f t="shared" si="3"/>
        <v>2031</v>
      </c>
      <c r="D28" s="81">
        <f t="shared" si="3"/>
        <v>11</v>
      </c>
      <c r="E28" s="87">
        <f t="shared" ref="E28:E47" si="5">IF(D$8&gt;=+D28,ROUND(IPMT(D$10*0.01,+D28,D$8,-(((1-D$6*0.01)*D$5))),2),0)</f>
        <v>0</v>
      </c>
      <c r="F28" s="87">
        <f t="shared" ref="F28:F47" si="6">IF(D$8&gt;=+D28,ROUND(PPMT(D$10*0.01,+D28,D$8,-(((1-D$6*0.01)*D$5))),2),0)</f>
        <v>0</v>
      </c>
      <c r="G28" s="88">
        <f t="shared" ref="G28:G47" si="7">E28+F28</f>
        <v>0</v>
      </c>
      <c r="H28" s="76"/>
      <c r="I28" s="89">
        <f t="shared" si="4"/>
        <v>-1.8189894035458565E-12</v>
      </c>
      <c r="J28" s="77"/>
      <c r="K28" s="84"/>
      <c r="L28" s="84"/>
      <c r="M28" s="112"/>
      <c r="N28" s="112"/>
      <c r="O28" s="112"/>
    </row>
    <row r="29" spans="1:15" ht="15.6" x14ac:dyDescent="0.3">
      <c r="A29" s="112"/>
      <c r="B29" s="81"/>
      <c r="C29" s="81">
        <f t="shared" si="3"/>
        <v>2032</v>
      </c>
      <c r="D29" s="81">
        <f t="shared" si="3"/>
        <v>12</v>
      </c>
      <c r="E29" s="87">
        <f t="shared" si="5"/>
        <v>0</v>
      </c>
      <c r="F29" s="87">
        <f t="shared" si="6"/>
        <v>0</v>
      </c>
      <c r="G29" s="88">
        <f t="shared" si="7"/>
        <v>0</v>
      </c>
      <c r="H29" s="76"/>
      <c r="I29" s="89">
        <f t="shared" si="4"/>
        <v>-1.8189894035458565E-12</v>
      </c>
      <c r="J29" s="77"/>
      <c r="K29" s="84"/>
      <c r="L29" s="84"/>
      <c r="M29" s="112"/>
      <c r="N29" s="112"/>
      <c r="O29" s="112"/>
    </row>
    <row r="30" spans="1:15" ht="15.6" x14ac:dyDescent="0.3">
      <c r="A30" s="112"/>
      <c r="B30" s="81"/>
      <c r="C30" s="81">
        <f t="shared" si="3"/>
        <v>2033</v>
      </c>
      <c r="D30" s="81">
        <f t="shared" si="3"/>
        <v>13</v>
      </c>
      <c r="E30" s="87">
        <f t="shared" si="5"/>
        <v>0</v>
      </c>
      <c r="F30" s="87">
        <f t="shared" si="6"/>
        <v>0</v>
      </c>
      <c r="G30" s="88">
        <f t="shared" si="7"/>
        <v>0</v>
      </c>
      <c r="H30" s="76"/>
      <c r="I30" s="89">
        <f t="shared" si="4"/>
        <v>-1.8189894035458565E-12</v>
      </c>
      <c r="J30" s="77"/>
      <c r="K30" s="84"/>
      <c r="L30" s="84"/>
      <c r="M30" s="112"/>
      <c r="N30" s="112"/>
      <c r="O30" s="112"/>
    </row>
    <row r="31" spans="1:15" ht="15.6" x14ac:dyDescent="0.3">
      <c r="A31" s="112"/>
      <c r="B31" s="81"/>
      <c r="C31" s="81">
        <f t="shared" si="3"/>
        <v>2034</v>
      </c>
      <c r="D31" s="81">
        <f t="shared" si="3"/>
        <v>14</v>
      </c>
      <c r="E31" s="87">
        <f t="shared" si="5"/>
        <v>0</v>
      </c>
      <c r="F31" s="87">
        <f t="shared" si="6"/>
        <v>0</v>
      </c>
      <c r="G31" s="88">
        <f t="shared" si="7"/>
        <v>0</v>
      </c>
      <c r="H31" s="76"/>
      <c r="I31" s="89">
        <f t="shared" si="4"/>
        <v>-1.8189894035458565E-12</v>
      </c>
      <c r="J31" s="77"/>
      <c r="K31" s="84"/>
      <c r="L31" s="84"/>
      <c r="M31" s="112"/>
      <c r="N31" s="112"/>
      <c r="O31" s="112"/>
    </row>
    <row r="32" spans="1:15" ht="15.6" x14ac:dyDescent="0.3">
      <c r="A32" s="112"/>
      <c r="B32" s="81"/>
      <c r="C32" s="81">
        <f t="shared" si="3"/>
        <v>2035</v>
      </c>
      <c r="D32" s="81">
        <f t="shared" si="3"/>
        <v>15</v>
      </c>
      <c r="E32" s="87">
        <f t="shared" si="5"/>
        <v>0</v>
      </c>
      <c r="F32" s="87">
        <f t="shared" si="6"/>
        <v>0</v>
      </c>
      <c r="G32" s="88">
        <f t="shared" si="7"/>
        <v>0</v>
      </c>
      <c r="H32" s="76"/>
      <c r="I32" s="89">
        <f t="shared" si="4"/>
        <v>-1.8189894035458565E-12</v>
      </c>
      <c r="J32" s="77"/>
      <c r="K32" s="84"/>
      <c r="L32" s="84"/>
      <c r="M32" s="112"/>
      <c r="N32" s="112"/>
      <c r="O32" s="112"/>
    </row>
    <row r="33" spans="1:15" ht="15.6" x14ac:dyDescent="0.3">
      <c r="A33" s="112"/>
      <c r="B33" s="81"/>
      <c r="C33" s="81">
        <f t="shared" si="3"/>
        <v>2036</v>
      </c>
      <c r="D33" s="81">
        <f t="shared" si="3"/>
        <v>16</v>
      </c>
      <c r="E33" s="87">
        <f t="shared" si="5"/>
        <v>0</v>
      </c>
      <c r="F33" s="87">
        <f t="shared" si="6"/>
        <v>0</v>
      </c>
      <c r="G33" s="88">
        <f t="shared" si="7"/>
        <v>0</v>
      </c>
      <c r="H33" s="76"/>
      <c r="I33" s="89">
        <f t="shared" si="4"/>
        <v>-1.8189894035458565E-12</v>
      </c>
      <c r="J33" s="77"/>
      <c r="K33" s="84"/>
      <c r="L33" s="84"/>
      <c r="M33" s="112"/>
      <c r="N33" s="112"/>
      <c r="O33" s="112"/>
    </row>
    <row r="34" spans="1:15" ht="15.6" x14ac:dyDescent="0.3">
      <c r="A34" s="112"/>
      <c r="B34" s="81"/>
      <c r="C34" s="81">
        <f t="shared" si="3"/>
        <v>2037</v>
      </c>
      <c r="D34" s="81">
        <f t="shared" si="3"/>
        <v>17</v>
      </c>
      <c r="E34" s="87">
        <f t="shared" si="5"/>
        <v>0</v>
      </c>
      <c r="F34" s="87">
        <f t="shared" si="6"/>
        <v>0</v>
      </c>
      <c r="G34" s="88">
        <f t="shared" si="7"/>
        <v>0</v>
      </c>
      <c r="H34" s="76"/>
      <c r="I34" s="89">
        <f t="shared" si="4"/>
        <v>-1.8189894035458565E-12</v>
      </c>
      <c r="J34" s="77"/>
      <c r="K34" s="84"/>
      <c r="L34" s="84"/>
      <c r="M34" s="112"/>
      <c r="N34" s="112"/>
      <c r="O34" s="112"/>
    </row>
    <row r="35" spans="1:15" ht="15.6" x14ac:dyDescent="0.3">
      <c r="A35" s="112"/>
      <c r="B35" s="81"/>
      <c r="C35" s="81">
        <f t="shared" ref="C35:D47" si="8">C34+1</f>
        <v>2038</v>
      </c>
      <c r="D35" s="81">
        <f t="shared" si="8"/>
        <v>18</v>
      </c>
      <c r="E35" s="87">
        <f t="shared" si="5"/>
        <v>0</v>
      </c>
      <c r="F35" s="87">
        <f t="shared" si="6"/>
        <v>0</v>
      </c>
      <c r="G35" s="88">
        <f t="shared" si="7"/>
        <v>0</v>
      </c>
      <c r="H35" s="76"/>
      <c r="I35" s="89">
        <f t="shared" si="4"/>
        <v>-1.8189894035458565E-12</v>
      </c>
      <c r="J35" s="77"/>
      <c r="K35" s="84"/>
      <c r="L35" s="84"/>
      <c r="M35" s="112"/>
      <c r="N35" s="112"/>
      <c r="O35" s="112"/>
    </row>
    <row r="36" spans="1:15" ht="15.6" x14ac:dyDescent="0.3">
      <c r="A36" s="112"/>
      <c r="B36" s="81"/>
      <c r="C36" s="81">
        <f t="shared" si="8"/>
        <v>2039</v>
      </c>
      <c r="D36" s="81">
        <f t="shared" si="8"/>
        <v>19</v>
      </c>
      <c r="E36" s="87">
        <f t="shared" si="5"/>
        <v>0</v>
      </c>
      <c r="F36" s="87">
        <f t="shared" si="6"/>
        <v>0</v>
      </c>
      <c r="G36" s="88">
        <f t="shared" si="7"/>
        <v>0</v>
      </c>
      <c r="H36" s="76"/>
      <c r="I36" s="89">
        <f t="shared" si="4"/>
        <v>-1.8189894035458565E-12</v>
      </c>
      <c r="J36" s="77"/>
      <c r="K36" s="84"/>
      <c r="L36" s="84"/>
      <c r="M36" s="112"/>
      <c r="N36" s="112"/>
      <c r="O36" s="112"/>
    </row>
    <row r="37" spans="1:15" ht="15.6" x14ac:dyDescent="0.3">
      <c r="A37" s="112"/>
      <c r="B37" s="81"/>
      <c r="C37" s="81">
        <f t="shared" si="8"/>
        <v>2040</v>
      </c>
      <c r="D37" s="81">
        <f t="shared" si="8"/>
        <v>20</v>
      </c>
      <c r="E37" s="87">
        <f t="shared" si="5"/>
        <v>0</v>
      </c>
      <c r="F37" s="87">
        <f t="shared" si="6"/>
        <v>0</v>
      </c>
      <c r="G37" s="88">
        <f t="shared" si="7"/>
        <v>0</v>
      </c>
      <c r="H37" s="76"/>
      <c r="I37" s="89">
        <f t="shared" si="4"/>
        <v>-1.8189894035458565E-12</v>
      </c>
      <c r="J37" s="77"/>
      <c r="K37" s="84"/>
      <c r="L37" s="84"/>
      <c r="M37" s="112"/>
      <c r="N37" s="112"/>
      <c r="O37" s="112"/>
    </row>
    <row r="38" spans="1:15" ht="15.6" x14ac:dyDescent="0.3">
      <c r="A38" s="112"/>
      <c r="B38" s="81"/>
      <c r="C38" s="81">
        <f t="shared" si="8"/>
        <v>2041</v>
      </c>
      <c r="D38" s="81">
        <f t="shared" si="8"/>
        <v>21</v>
      </c>
      <c r="E38" s="87">
        <f t="shared" si="5"/>
        <v>0</v>
      </c>
      <c r="F38" s="87">
        <f t="shared" si="6"/>
        <v>0</v>
      </c>
      <c r="G38" s="88">
        <f t="shared" si="7"/>
        <v>0</v>
      </c>
      <c r="H38" s="76"/>
      <c r="I38" s="89">
        <f t="shared" si="4"/>
        <v>-1.8189894035458565E-12</v>
      </c>
      <c r="J38" s="77"/>
      <c r="K38" s="84"/>
      <c r="L38" s="84"/>
      <c r="M38" s="112"/>
      <c r="N38" s="112"/>
      <c r="O38" s="112"/>
    </row>
    <row r="39" spans="1:15" ht="15.6" x14ac:dyDescent="0.3">
      <c r="A39" s="112"/>
      <c r="B39" s="81"/>
      <c r="C39" s="81">
        <f t="shared" si="8"/>
        <v>2042</v>
      </c>
      <c r="D39" s="81">
        <f t="shared" si="8"/>
        <v>22</v>
      </c>
      <c r="E39" s="87">
        <f t="shared" si="5"/>
        <v>0</v>
      </c>
      <c r="F39" s="87">
        <f t="shared" si="6"/>
        <v>0</v>
      </c>
      <c r="G39" s="88">
        <f t="shared" si="7"/>
        <v>0</v>
      </c>
      <c r="H39" s="76"/>
      <c r="I39" s="89">
        <f t="shared" si="4"/>
        <v>-1.8189894035458565E-12</v>
      </c>
      <c r="J39" s="77"/>
      <c r="K39" s="84"/>
      <c r="L39" s="84"/>
      <c r="M39" s="112"/>
      <c r="N39" s="112"/>
      <c r="O39" s="112"/>
    </row>
    <row r="40" spans="1:15" ht="15.6" x14ac:dyDescent="0.3">
      <c r="A40" s="112"/>
      <c r="B40" s="81"/>
      <c r="C40" s="81">
        <f t="shared" si="8"/>
        <v>2043</v>
      </c>
      <c r="D40" s="81">
        <f t="shared" si="8"/>
        <v>23</v>
      </c>
      <c r="E40" s="87">
        <f t="shared" si="5"/>
        <v>0</v>
      </c>
      <c r="F40" s="87">
        <f t="shared" si="6"/>
        <v>0</v>
      </c>
      <c r="G40" s="88">
        <f t="shared" si="7"/>
        <v>0</v>
      </c>
      <c r="H40" s="76"/>
      <c r="I40" s="89">
        <f t="shared" si="4"/>
        <v>-1.8189894035458565E-12</v>
      </c>
      <c r="J40" s="77"/>
      <c r="K40" s="84"/>
      <c r="L40" s="84"/>
      <c r="M40" s="112"/>
      <c r="N40" s="112"/>
      <c r="O40" s="112"/>
    </row>
    <row r="41" spans="1:15" ht="15.6" x14ac:dyDescent="0.3">
      <c r="A41" s="112"/>
      <c r="B41" s="81"/>
      <c r="C41" s="81">
        <f t="shared" si="8"/>
        <v>2044</v>
      </c>
      <c r="D41" s="81">
        <f t="shared" si="8"/>
        <v>24</v>
      </c>
      <c r="E41" s="87">
        <f t="shared" si="5"/>
        <v>0</v>
      </c>
      <c r="F41" s="87">
        <f t="shared" si="6"/>
        <v>0</v>
      </c>
      <c r="G41" s="88">
        <f t="shared" si="7"/>
        <v>0</v>
      </c>
      <c r="H41" s="76"/>
      <c r="I41" s="89">
        <f t="shared" si="4"/>
        <v>-1.8189894035458565E-12</v>
      </c>
      <c r="J41" s="77"/>
      <c r="K41" s="84"/>
      <c r="L41" s="84"/>
      <c r="M41" s="112"/>
      <c r="N41" s="112"/>
      <c r="O41" s="112"/>
    </row>
    <row r="42" spans="1:15" ht="15.6" x14ac:dyDescent="0.3">
      <c r="A42" s="112"/>
      <c r="B42" s="81"/>
      <c r="C42" s="81">
        <f t="shared" si="8"/>
        <v>2045</v>
      </c>
      <c r="D42" s="81">
        <f t="shared" si="8"/>
        <v>25</v>
      </c>
      <c r="E42" s="87">
        <f t="shared" si="5"/>
        <v>0</v>
      </c>
      <c r="F42" s="87">
        <f t="shared" si="6"/>
        <v>0</v>
      </c>
      <c r="G42" s="88">
        <f t="shared" si="7"/>
        <v>0</v>
      </c>
      <c r="H42" s="76"/>
      <c r="I42" s="89">
        <f t="shared" si="4"/>
        <v>-1.8189894035458565E-12</v>
      </c>
      <c r="J42" s="77"/>
      <c r="K42" s="84"/>
      <c r="L42" s="84"/>
      <c r="M42" s="112"/>
      <c r="N42" s="112"/>
      <c r="O42" s="112"/>
    </row>
    <row r="43" spans="1:15" ht="15.6" x14ac:dyDescent="0.3">
      <c r="A43" s="112"/>
      <c r="B43" s="81"/>
      <c r="C43" s="81">
        <f t="shared" si="8"/>
        <v>2046</v>
      </c>
      <c r="D43" s="81">
        <f t="shared" si="8"/>
        <v>26</v>
      </c>
      <c r="E43" s="87">
        <f t="shared" si="5"/>
        <v>0</v>
      </c>
      <c r="F43" s="87">
        <f t="shared" si="6"/>
        <v>0</v>
      </c>
      <c r="G43" s="88">
        <f t="shared" si="7"/>
        <v>0</v>
      </c>
      <c r="H43" s="76"/>
      <c r="I43" s="89">
        <f t="shared" si="4"/>
        <v>-1.8189894035458565E-12</v>
      </c>
      <c r="J43" s="77"/>
      <c r="K43" s="84"/>
      <c r="L43" s="84"/>
      <c r="M43" s="112"/>
      <c r="N43" s="112"/>
      <c r="O43" s="112"/>
    </row>
    <row r="44" spans="1:15" ht="15.6" x14ac:dyDescent="0.3">
      <c r="A44" s="112"/>
      <c r="B44" s="81"/>
      <c r="C44" s="81">
        <f t="shared" si="8"/>
        <v>2047</v>
      </c>
      <c r="D44" s="81">
        <f t="shared" si="8"/>
        <v>27</v>
      </c>
      <c r="E44" s="87">
        <f t="shared" si="5"/>
        <v>0</v>
      </c>
      <c r="F44" s="87">
        <f t="shared" si="6"/>
        <v>0</v>
      </c>
      <c r="G44" s="88">
        <f t="shared" si="7"/>
        <v>0</v>
      </c>
      <c r="H44" s="76"/>
      <c r="I44" s="89">
        <f t="shared" si="4"/>
        <v>-1.8189894035458565E-12</v>
      </c>
      <c r="J44" s="77"/>
      <c r="K44" s="84"/>
      <c r="L44" s="84"/>
      <c r="M44" s="112"/>
      <c r="N44" s="112"/>
      <c r="O44" s="112"/>
    </row>
    <row r="45" spans="1:15" ht="15.6" x14ac:dyDescent="0.3">
      <c r="A45" s="112"/>
      <c r="B45" s="81"/>
      <c r="C45" s="81">
        <f t="shared" si="8"/>
        <v>2048</v>
      </c>
      <c r="D45" s="81">
        <f t="shared" si="8"/>
        <v>28</v>
      </c>
      <c r="E45" s="87">
        <f t="shared" si="5"/>
        <v>0</v>
      </c>
      <c r="F45" s="87">
        <f t="shared" si="6"/>
        <v>0</v>
      </c>
      <c r="G45" s="88">
        <f t="shared" si="7"/>
        <v>0</v>
      </c>
      <c r="H45" s="76"/>
      <c r="I45" s="89">
        <f t="shared" si="4"/>
        <v>-1.8189894035458565E-12</v>
      </c>
      <c r="J45" s="77"/>
      <c r="K45" s="84"/>
      <c r="L45" s="84"/>
      <c r="M45" s="112"/>
      <c r="N45" s="112"/>
      <c r="O45" s="112"/>
    </row>
    <row r="46" spans="1:15" ht="15.6" x14ac:dyDescent="0.3">
      <c r="A46" s="112"/>
      <c r="B46" s="81"/>
      <c r="C46" s="81">
        <f t="shared" si="8"/>
        <v>2049</v>
      </c>
      <c r="D46" s="81">
        <f t="shared" si="8"/>
        <v>29</v>
      </c>
      <c r="E46" s="87">
        <f t="shared" si="5"/>
        <v>0</v>
      </c>
      <c r="F46" s="87">
        <f t="shared" si="6"/>
        <v>0</v>
      </c>
      <c r="G46" s="88">
        <f t="shared" si="7"/>
        <v>0</v>
      </c>
      <c r="H46" s="76"/>
      <c r="I46" s="89">
        <f t="shared" si="4"/>
        <v>-1.8189894035458565E-12</v>
      </c>
      <c r="J46" s="77"/>
      <c r="K46" s="84"/>
      <c r="L46" s="84"/>
      <c r="M46" s="112"/>
      <c r="N46" s="112"/>
      <c r="O46" s="112"/>
    </row>
    <row r="47" spans="1:15" ht="15.6" x14ac:dyDescent="0.3">
      <c r="A47" s="112"/>
      <c r="B47" s="81"/>
      <c r="C47" s="81">
        <f t="shared" si="8"/>
        <v>2050</v>
      </c>
      <c r="D47" s="81">
        <f t="shared" si="8"/>
        <v>30</v>
      </c>
      <c r="E47" s="87">
        <f t="shared" si="5"/>
        <v>0</v>
      </c>
      <c r="F47" s="87">
        <f t="shared" si="6"/>
        <v>0</v>
      </c>
      <c r="G47" s="88">
        <f t="shared" si="7"/>
        <v>0</v>
      </c>
      <c r="H47" s="76"/>
      <c r="I47" s="89">
        <f t="shared" si="4"/>
        <v>-1.8189894035458565E-12</v>
      </c>
      <c r="J47" s="77"/>
      <c r="K47" s="84"/>
      <c r="L47" s="84"/>
      <c r="M47" s="112"/>
      <c r="N47" s="112"/>
      <c r="O47" s="112"/>
    </row>
    <row r="48" spans="1:15" ht="15.6" x14ac:dyDescent="0.3">
      <c r="A48" s="112"/>
      <c r="B48" s="81"/>
      <c r="C48" s="81"/>
      <c r="D48" s="81"/>
      <c r="E48" s="81"/>
      <c r="F48" s="81"/>
      <c r="G48" s="1"/>
      <c r="H48" s="76"/>
      <c r="I48" s="92"/>
      <c r="J48" s="91"/>
      <c r="K48" s="112"/>
      <c r="L48" s="112"/>
      <c r="M48" s="112"/>
      <c r="N48" s="112"/>
      <c r="O48" s="112"/>
    </row>
    <row r="49" spans="1:15" ht="15.6" x14ac:dyDescent="0.3">
      <c r="A49" s="112"/>
      <c r="B49" s="81"/>
      <c r="C49" s="1" t="s">
        <v>108</v>
      </c>
      <c r="D49" s="1"/>
      <c r="E49" s="82">
        <f>SUM(E18:E47)</f>
        <v>3262.7200000000003</v>
      </c>
      <c r="F49" s="82">
        <f>SUM(F18:F47)</f>
        <v>32000</v>
      </c>
      <c r="G49" s="82">
        <f>SUM(G18:G47)</f>
        <v>35262.720000000001</v>
      </c>
      <c r="H49" s="76"/>
      <c r="I49" s="92"/>
      <c r="J49" s="91"/>
      <c r="K49" s="112"/>
      <c r="L49" s="112"/>
      <c r="M49" s="112"/>
      <c r="N49" s="112"/>
      <c r="O49" s="112"/>
    </row>
    <row r="50" spans="1:15" x14ac:dyDescent="0.25">
      <c r="A50" s="112"/>
      <c r="B50" s="112"/>
      <c r="C50" s="112"/>
      <c r="D50" s="112"/>
      <c r="E50" s="112"/>
      <c r="F50" s="112"/>
      <c r="G50" s="112"/>
      <c r="H50" s="76"/>
      <c r="I50" s="112"/>
      <c r="J50" s="112"/>
      <c r="K50" s="112"/>
      <c r="L50" s="112"/>
      <c r="M50" s="112"/>
      <c r="N50" s="112"/>
      <c r="O50" s="112"/>
    </row>
    <row r="51" spans="1:15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</row>
    <row r="52" spans="1:15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</row>
    <row r="53" spans="1:15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</row>
  </sheetData>
  <sheetProtection sheet="1" objects="1" scenarios="1"/>
  <mergeCells count="2">
    <mergeCell ref="B1:I1"/>
    <mergeCell ref="C3:D3"/>
  </mergeCells>
  <printOptions gridLines="1"/>
  <pageMargins left="0.7" right="0.7" top="0.75" bottom="0.75" header="0.3" footer="0.3"/>
  <pageSetup scale="92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 Personal Balance Sheet</vt:lpstr>
      <vt:lpstr>2. Personal Loans Descriptions</vt:lpstr>
      <vt:lpstr>3. Loan Description Worksheet</vt:lpstr>
      <vt:lpstr>4a. TermLoanScheduleCalculator</vt:lpstr>
      <vt:lpstr>4b. TermLoanScheduleCalculator</vt:lpstr>
      <vt:lpstr>'1. Personal Balance Sheet'!Print_Area</vt:lpstr>
      <vt:lpstr>'2. Personal Loans Descriptions'!Print_Area</vt:lpstr>
      <vt:lpstr>'3. Loan Description Worksheet'!Print_Area</vt:lpstr>
      <vt:lpstr>'4a. TermLoanScheduleCalculator'!Print_Area</vt:lpstr>
      <vt:lpstr>'4b. TermLoanScheduleCalculator'!Print_Area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Natalie A. Outlaw</cp:lastModifiedBy>
  <cp:lastPrinted>2022-01-18T22:40:30Z</cp:lastPrinted>
  <dcterms:created xsi:type="dcterms:W3CDTF">2021-11-29T01:40:46Z</dcterms:created>
  <dcterms:modified xsi:type="dcterms:W3CDTF">2022-02-17T18:58:19Z</dcterms:modified>
</cp:coreProperties>
</file>