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My Drive\Extension Web\McGrann\L. Measuring Cow-Calf Ranch Costs, Profits and Sustainability\"/>
    </mc:Choice>
  </mc:AlternateContent>
  <xr:revisionPtr revIDLastSave="0" documentId="13_ncr:1_{FC0B7476-3F54-459D-B118-D4A36E4677E3}" xr6:coauthVersionLast="47" xr6:coauthVersionMax="47" xr10:uidLastSave="{00000000-0000-0000-0000-000000000000}"/>
  <bookViews>
    <workbookView xWindow="1356" yWindow="720" windowWidth="19284" windowHeight="12312" tabRatio="1000" xr2:uid="{00000000-000D-0000-FFFF-FFFF00000000}"/>
  </bookViews>
  <sheets>
    <sheet name="List of Sheets by Topic" sheetId="17" r:id="rId1"/>
    <sheet name="1. Part I Farm Income" sheetId="6" r:id="rId2"/>
    <sheet name="2. Part II Farm Expenses" sheetId="7" r:id="rId3"/>
    <sheet name="3. AccrualAdjustmentsData" sheetId="10" r:id="rId4"/>
    <sheet name="4. Accrual Income Statement" sheetId="14" r:id="rId5"/>
    <sheet name="5. Balance Sheet" sheetId="9" r:id="rId6"/>
    <sheet name="6. Cash Flow &amp; Debt Pay Data" sheetId="12" r:id="rId7"/>
    <sheet name="7. FFSC Measues" sheetId="15" r:id="rId8"/>
    <sheet name="8. Efficiency Graph" sheetId="16" r:id="rId9"/>
    <sheet name="9. Cow-CalfProductionSales" sheetId="19" r:id="rId10"/>
    <sheet name="10. Base Value Raised Stock" sheetId="18" r:id="rId11"/>
    <sheet name="11. Cow-Calf Benchmarks" sheetId="21" r:id="rId12"/>
  </sheets>
  <definedNames>
    <definedName name="_xlnm.Print_Area" localSheetId="1">'1. Part I Farm Income'!$B$1:$J$53</definedName>
    <definedName name="_xlnm.Print_Area" localSheetId="10">'10. Base Value Raised Stock'!$B$1:$J$43</definedName>
    <definedName name="_xlnm.Print_Area" localSheetId="11">'11. Cow-Calf Benchmarks'!$B$1:$F$35</definedName>
    <definedName name="_xlnm.Print_Area" localSheetId="2">'2. Part II Farm Expenses'!$B$1:$F$54</definedName>
    <definedName name="_xlnm.Print_Area" localSheetId="3">'3. AccrualAdjustmentsData'!$B$1:$H$89</definedName>
    <definedName name="_xlnm.Print_Area" localSheetId="4">'4. Accrual Income Statement'!$A$1:$E$122</definedName>
    <definedName name="_xlnm.Print_Area" localSheetId="5">'5. Balance Sheet'!$B$1:$J$63</definedName>
    <definedName name="_xlnm.Print_Area" localSheetId="6">'6. Cash Flow &amp; Debt Pay Data'!$C$1:$F$97</definedName>
    <definedName name="_xlnm.Print_Area" localSheetId="7">'7. FFSC Measues'!$A$1:$F$53</definedName>
    <definedName name="_xlnm.Print_Area" localSheetId="8">'8. Efficiency Graph'!$B$1:$F$30</definedName>
    <definedName name="_xlnm.Print_Area" localSheetId="9">'9. Cow-CalfProductionSales'!$B$1:$J$103</definedName>
    <definedName name="_xlnm.Print_Area" localSheetId="0">'List of Sheets by Topic'!$D$1:$D$49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12" l="1"/>
  <c r="G22" i="19"/>
  <c r="G24" i="19" s="1"/>
  <c r="G6" i="19"/>
  <c r="E12" i="18" s="1"/>
  <c r="F27" i="18"/>
  <c r="E27" i="18"/>
  <c r="F15" i="10"/>
  <c r="F14" i="10"/>
  <c r="E32" i="6"/>
  <c r="E31" i="6"/>
  <c r="F41" i="6"/>
  <c r="E41" i="6"/>
  <c r="F40" i="6"/>
  <c r="E40" i="6"/>
  <c r="F39" i="6"/>
  <c r="E39" i="6"/>
  <c r="F38" i="6"/>
  <c r="E38" i="6"/>
  <c r="C41" i="6"/>
  <c r="C40" i="6"/>
  <c r="C39" i="6"/>
  <c r="C38" i="6"/>
  <c r="C37" i="6"/>
  <c r="E62" i="19"/>
  <c r="B61" i="19"/>
  <c r="B60" i="19"/>
  <c r="B59" i="19"/>
  <c r="B58" i="19"/>
  <c r="B57" i="19"/>
  <c r="J51" i="19"/>
  <c r="I51" i="19"/>
  <c r="H51" i="19"/>
  <c r="H29" i="18"/>
  <c r="H28" i="18"/>
  <c r="H27" i="18"/>
  <c r="G27" i="18"/>
  <c r="F29" i="18"/>
  <c r="F28" i="18"/>
  <c r="F26" i="18"/>
  <c r="F25" i="18"/>
  <c r="H26" i="18"/>
  <c r="E29" i="18"/>
  <c r="E28" i="18"/>
  <c r="E26" i="18"/>
  <c r="E25" i="18"/>
  <c r="F51" i="6"/>
  <c r="F50" i="6"/>
  <c r="F49" i="6"/>
  <c r="F48" i="6"/>
  <c r="F47" i="6"/>
  <c r="F46" i="6"/>
  <c r="E51" i="6"/>
  <c r="E50" i="6"/>
  <c r="E49" i="6"/>
  <c r="E48" i="6"/>
  <c r="E47" i="6"/>
  <c r="E46" i="6"/>
  <c r="E80" i="19"/>
  <c r="G80" i="19"/>
  <c r="F37" i="6"/>
  <c r="E37" i="6"/>
  <c r="J79" i="19"/>
  <c r="I79" i="19"/>
  <c r="H79" i="19"/>
  <c r="J78" i="19"/>
  <c r="I78" i="19"/>
  <c r="H78" i="19"/>
  <c r="J77" i="19"/>
  <c r="I77" i="19"/>
  <c r="H77" i="19"/>
  <c r="G96" i="19"/>
  <c r="F99" i="19"/>
  <c r="E99" i="19"/>
  <c r="G95" i="19"/>
  <c r="J52" i="19"/>
  <c r="G29" i="18"/>
  <c r="G28" i="18"/>
  <c r="G26" i="18"/>
  <c r="G25" i="18"/>
  <c r="E17" i="18"/>
  <c r="E16" i="18"/>
  <c r="E15" i="18"/>
  <c r="F35" i="19"/>
  <c r="E35" i="19"/>
  <c r="E38" i="19" s="1"/>
  <c r="E39" i="19" s="1"/>
  <c r="D17" i="18" s="1"/>
  <c r="E14" i="18"/>
  <c r="I37" i="15"/>
  <c r="D60" i="14"/>
  <c r="D59" i="14"/>
  <c r="D58" i="14"/>
  <c r="D75" i="14"/>
  <c r="D74" i="14"/>
  <c r="D73" i="14"/>
  <c r="D72" i="14"/>
  <c r="D49" i="14"/>
  <c r="D48" i="14"/>
  <c r="D47" i="14"/>
  <c r="C49" i="14"/>
  <c r="C48" i="14"/>
  <c r="C47" i="14"/>
  <c r="D27" i="21"/>
  <c r="E5" i="21"/>
  <c r="E4" i="21"/>
  <c r="E13" i="21" s="1"/>
  <c r="C3" i="19"/>
  <c r="E91" i="19"/>
  <c r="E82" i="19"/>
  <c r="J76" i="19"/>
  <c r="I76" i="19"/>
  <c r="H76" i="19"/>
  <c r="J75" i="19"/>
  <c r="I75" i="19"/>
  <c r="H75" i="19"/>
  <c r="J74" i="19"/>
  <c r="I74" i="19"/>
  <c r="H74" i="19"/>
  <c r="G54" i="19"/>
  <c r="E54" i="19"/>
  <c r="J53" i="19"/>
  <c r="I53" i="19"/>
  <c r="H53" i="19"/>
  <c r="I52" i="19"/>
  <c r="H52" i="19"/>
  <c r="J50" i="19"/>
  <c r="I50" i="19"/>
  <c r="H50" i="19"/>
  <c r="J49" i="19"/>
  <c r="I49" i="19"/>
  <c r="H49" i="19"/>
  <c r="G43" i="19"/>
  <c r="H26" i="19"/>
  <c r="G26" i="19"/>
  <c r="J26" i="19" s="1"/>
  <c r="F24" i="19"/>
  <c r="F28" i="19" s="1"/>
  <c r="E24" i="19"/>
  <c r="J23" i="19"/>
  <c r="H23" i="19"/>
  <c r="H22" i="19"/>
  <c r="F19" i="19"/>
  <c r="E19" i="19"/>
  <c r="J18" i="19"/>
  <c r="H18" i="19"/>
  <c r="H17" i="19"/>
  <c r="G17" i="19"/>
  <c r="J17" i="19" s="1"/>
  <c r="G8" i="19"/>
  <c r="G7" i="19"/>
  <c r="F6" i="19"/>
  <c r="E4" i="19"/>
  <c r="E37" i="19" s="1"/>
  <c r="F32" i="6" l="1"/>
  <c r="F31" i="6"/>
  <c r="I26" i="18"/>
  <c r="I27" i="18"/>
  <c r="J27" i="18" s="1"/>
  <c r="I28" i="18"/>
  <c r="I29" i="18"/>
  <c r="F52" i="6"/>
  <c r="D72" i="10" s="1"/>
  <c r="E52" i="6"/>
  <c r="G99" i="19"/>
  <c r="D16" i="18"/>
  <c r="J25" i="21"/>
  <c r="H19" i="19"/>
  <c r="I18" i="19"/>
  <c r="G28" i="19"/>
  <c r="J28" i="19" s="1"/>
  <c r="O28" i="19" s="1"/>
  <c r="H24" i="19"/>
  <c r="J22" i="19"/>
  <c r="I22" i="19" s="1"/>
  <c r="I23" i="19"/>
  <c r="I26" i="19"/>
  <c r="M28" i="19"/>
  <c r="I17" i="19"/>
  <c r="G19" i="19"/>
  <c r="J24" i="19"/>
  <c r="F31" i="19"/>
  <c r="J11" i="19" s="1"/>
  <c r="E28" i="19"/>
  <c r="G31" i="19" l="1"/>
  <c r="I24" i="19"/>
  <c r="M31" i="19"/>
  <c r="E31" i="19"/>
  <c r="H28" i="19"/>
  <c r="I28" i="19" s="1"/>
  <c r="L28" i="19"/>
  <c r="N28" i="19" s="1"/>
  <c r="J19" i="19"/>
  <c r="I19" i="19" s="1"/>
  <c r="J31" i="19" l="1"/>
  <c r="H31" i="19"/>
  <c r="I11" i="19" s="1"/>
  <c r="E8" i="21" s="1"/>
  <c r="L31" i="19"/>
  <c r="E11" i="19"/>
  <c r="O31" i="19" l="1"/>
  <c r="E10" i="21"/>
  <c r="G11" i="19"/>
  <c r="E7" i="21" s="1"/>
  <c r="E6" i="21"/>
  <c r="I25" i="21" s="1"/>
  <c r="K25" i="21" s="1"/>
  <c r="I31" i="19"/>
  <c r="N31" i="19"/>
  <c r="I27" i="15"/>
  <c r="G34" i="12"/>
  <c r="C2" i="18"/>
  <c r="F42" i="6"/>
  <c r="G30" i="18"/>
  <c r="H25" i="18"/>
  <c r="G17" i="18"/>
  <c r="G16" i="18"/>
  <c r="F16" i="18"/>
  <c r="D15" i="18"/>
  <c r="G14" i="18"/>
  <c r="F12" i="18"/>
  <c r="H12" i="18" s="1"/>
  <c r="I12" i="18" s="1"/>
  <c r="D12" i="18"/>
  <c r="D14" i="18" s="1"/>
  <c r="L42" i="6" l="1"/>
  <c r="E7" i="12"/>
  <c r="D19" i="14"/>
  <c r="J28" i="18"/>
  <c r="F31" i="18"/>
  <c r="L31" i="18" s="1"/>
  <c r="J29" i="18"/>
  <c r="I25" i="18"/>
  <c r="J25" i="18" s="1"/>
  <c r="H16" i="18"/>
  <c r="H14" i="18"/>
  <c r="I14" i="18" s="1"/>
  <c r="F17" i="18"/>
  <c r="H17" i="18" s="1"/>
  <c r="I20" i="18" l="1"/>
  <c r="I21" i="18" s="1"/>
  <c r="F34" i="18" s="1"/>
  <c r="E29" i="16" l="1"/>
  <c r="E83" i="12"/>
  <c r="E91" i="12" s="1"/>
  <c r="D2" i="14"/>
  <c r="F3" i="12" s="1"/>
  <c r="D43" i="12" s="1"/>
  <c r="E67" i="12"/>
  <c r="E56" i="12"/>
  <c r="E2" i="15" l="1"/>
  <c r="E19" i="12" l="1"/>
  <c r="E9" i="12"/>
  <c r="D3" i="9"/>
  <c r="E23" i="12"/>
  <c r="E25" i="12"/>
  <c r="E3" i="15"/>
  <c r="C3" i="15"/>
  <c r="E35" i="12"/>
  <c r="E63" i="12" s="1"/>
  <c r="E66" i="12" s="1"/>
  <c r="E26" i="9"/>
  <c r="E38" i="9"/>
  <c r="G38" i="9"/>
  <c r="D81" i="10"/>
  <c r="C82" i="14"/>
  <c r="C81" i="14"/>
  <c r="C80" i="14"/>
  <c r="C79" i="14"/>
  <c r="C78" i="14"/>
  <c r="C77" i="14"/>
  <c r="D84" i="10"/>
  <c r="D86" i="10" s="1"/>
  <c r="D16" i="14"/>
  <c r="D15" i="14"/>
  <c r="D14" i="14"/>
  <c r="D13" i="14"/>
  <c r="D12" i="14"/>
  <c r="D11" i="14"/>
  <c r="D10" i="14"/>
  <c r="D9" i="14"/>
  <c r="D8" i="14"/>
  <c r="D82" i="14"/>
  <c r="D81" i="14"/>
  <c r="D80" i="14"/>
  <c r="D79" i="14"/>
  <c r="D78" i="14"/>
  <c r="D77" i="14"/>
  <c r="D76" i="14"/>
  <c r="D71" i="14"/>
  <c r="D70" i="14"/>
  <c r="D69" i="14"/>
  <c r="D68" i="14"/>
  <c r="D67" i="14"/>
  <c r="D66" i="14"/>
  <c r="D65" i="14"/>
  <c r="D64" i="14"/>
  <c r="D63" i="14"/>
  <c r="D62" i="14"/>
  <c r="D61" i="14"/>
  <c r="D57" i="14"/>
  <c r="D56" i="14"/>
  <c r="D55" i="14"/>
  <c r="D54" i="14"/>
  <c r="D53" i="14"/>
  <c r="D52" i="14"/>
  <c r="D51" i="14"/>
  <c r="D50" i="14"/>
  <c r="D46" i="14"/>
  <c r="D45" i="14"/>
  <c r="D44" i="14"/>
  <c r="D84" i="14" s="1"/>
  <c r="D43" i="14"/>
  <c r="D42" i="14"/>
  <c r="D41" i="14"/>
  <c r="D40" i="14"/>
  <c r="B41" i="14"/>
  <c r="B42" i="14" s="1"/>
  <c r="B43" i="14" s="1"/>
  <c r="B44" i="14" s="1"/>
  <c r="B45" i="14" s="1"/>
  <c r="B46" i="14" s="1"/>
  <c r="B50" i="14" s="1"/>
  <c r="B51" i="14" s="1"/>
  <c r="B52" i="14" s="1"/>
  <c r="B53" i="14" s="1"/>
  <c r="B54" i="14" s="1"/>
  <c r="B57" i="14" s="1"/>
  <c r="B61" i="14" s="1"/>
  <c r="B62" i="14" s="1"/>
  <c r="B65" i="14" s="1"/>
  <c r="B66" i="14" s="1"/>
  <c r="B67" i="14" s="1"/>
  <c r="B68" i="14" s="1"/>
  <c r="B69" i="14" s="1"/>
  <c r="B70" i="14" s="1"/>
  <c r="B71" i="14" s="1"/>
  <c r="B76" i="14" s="1"/>
  <c r="B83" i="14" s="1"/>
  <c r="H53" i="10"/>
  <c r="B4" i="10"/>
  <c r="B2" i="14" s="1"/>
  <c r="C4" i="7"/>
  <c r="D26" i="14" l="1"/>
  <c r="J81" i="10"/>
  <c r="E68" i="12"/>
  <c r="E76" i="12" s="1"/>
  <c r="E29" i="12"/>
  <c r="D88" i="14"/>
  <c r="D83" i="14"/>
  <c r="D85" i="14" s="1"/>
  <c r="L19" i="6"/>
  <c r="L18" i="6"/>
  <c r="L17" i="6"/>
  <c r="L16" i="6"/>
  <c r="L14" i="6"/>
  <c r="L13" i="6"/>
  <c r="L12" i="6"/>
  <c r="L11" i="6"/>
  <c r="L7" i="6"/>
  <c r="E3" i="7"/>
  <c r="F64" i="10"/>
  <c r="D64" i="10"/>
  <c r="H63" i="10"/>
  <c r="E48" i="12" s="1"/>
  <c r="H62" i="10"/>
  <c r="F55" i="10"/>
  <c r="D55" i="10"/>
  <c r="H54" i="10"/>
  <c r="H57" i="10"/>
  <c r="H52" i="10"/>
  <c r="F50" i="10"/>
  <c r="D50" i="10"/>
  <c r="H49" i="10"/>
  <c r="H48" i="10"/>
  <c r="H47" i="10"/>
  <c r="F41" i="10"/>
  <c r="D41" i="10"/>
  <c r="H40" i="10"/>
  <c r="H39" i="10"/>
  <c r="H38" i="10"/>
  <c r="F35" i="10"/>
  <c r="D35" i="10"/>
  <c r="H34" i="10"/>
  <c r="H33" i="10"/>
  <c r="H32" i="10"/>
  <c r="F29" i="10"/>
  <c r="D29" i="10"/>
  <c r="H28" i="10"/>
  <c r="H27" i="10"/>
  <c r="H26" i="10"/>
  <c r="H25" i="10"/>
  <c r="F18" i="10"/>
  <c r="D18" i="10"/>
  <c r="H17" i="10"/>
  <c r="H16" i="10"/>
  <c r="H15" i="10"/>
  <c r="H14" i="10"/>
  <c r="F11" i="10"/>
  <c r="D11" i="10"/>
  <c r="H10" i="10"/>
  <c r="H9" i="10"/>
  <c r="H8" i="10"/>
  <c r="C3" i="12"/>
  <c r="G44" i="9"/>
  <c r="E44" i="9"/>
  <c r="G26" i="9"/>
  <c r="G14" i="9"/>
  <c r="E14" i="9"/>
  <c r="E8" i="12" l="1"/>
  <c r="E38" i="12" s="1"/>
  <c r="L38" i="9"/>
  <c r="J9" i="15" s="1"/>
  <c r="K38" i="9"/>
  <c r="I9" i="15" s="1"/>
  <c r="D96" i="14"/>
  <c r="E47" i="12"/>
  <c r="H29" i="10"/>
  <c r="H50" i="10"/>
  <c r="D59" i="10"/>
  <c r="D66" i="10" s="1"/>
  <c r="D117" i="14"/>
  <c r="E19" i="21" s="1"/>
  <c r="E72" i="12"/>
  <c r="E78" i="12" s="1"/>
  <c r="E58" i="9"/>
  <c r="C6" i="15" s="1"/>
  <c r="G58" i="9"/>
  <c r="E6" i="15" s="1"/>
  <c r="D98" i="14"/>
  <c r="I38" i="9"/>
  <c r="H41" i="10"/>
  <c r="F59" i="10"/>
  <c r="F66" i="10" s="1"/>
  <c r="H55" i="10"/>
  <c r="D95" i="14" s="1"/>
  <c r="D91" i="14"/>
  <c r="G46" i="9"/>
  <c r="G54" i="9" s="1"/>
  <c r="E46" i="9"/>
  <c r="E54" i="9" s="1"/>
  <c r="G28" i="9"/>
  <c r="I14" i="9"/>
  <c r="H18" i="10"/>
  <c r="D33" i="14" s="1"/>
  <c r="D20" i="10"/>
  <c r="D43" i="10"/>
  <c r="F20" i="10"/>
  <c r="H35" i="10"/>
  <c r="D92" i="14" s="1"/>
  <c r="F43" i="10"/>
  <c r="H64" i="10"/>
  <c r="H11" i="10"/>
  <c r="D32" i="14" s="1"/>
  <c r="D94" i="14"/>
  <c r="I44" i="9"/>
  <c r="E28" i="9"/>
  <c r="G9" i="12" l="1"/>
  <c r="I58" i="9"/>
  <c r="E73" i="12"/>
  <c r="E79" i="12" s="1"/>
  <c r="D93" i="14"/>
  <c r="H43" i="10"/>
  <c r="H59" i="10"/>
  <c r="G53" i="9"/>
  <c r="G48" i="9"/>
  <c r="G50" i="9" s="1"/>
  <c r="I46" i="9"/>
  <c r="I54" i="9" s="1"/>
  <c r="D34" i="14"/>
  <c r="H20" i="10"/>
  <c r="H66" i="10"/>
  <c r="E53" i="9"/>
  <c r="I28" i="9"/>
  <c r="E29" i="21" s="1"/>
  <c r="E48" i="9"/>
  <c r="G59" i="9" l="1"/>
  <c r="E13" i="15" s="1"/>
  <c r="E59" i="9"/>
  <c r="C13" i="15" s="1"/>
  <c r="I53" i="9"/>
  <c r="I59" i="9" s="1"/>
  <c r="G55" i="9"/>
  <c r="G60" i="9" s="1"/>
  <c r="D97" i="14"/>
  <c r="I48" i="9"/>
  <c r="I55" i="9" s="1"/>
  <c r="I60" i="9" s="1"/>
  <c r="E55" i="9"/>
  <c r="E60" i="9" s="1"/>
  <c r="E50" i="9"/>
  <c r="I50" i="9" s="1"/>
  <c r="F33" i="6"/>
  <c r="I18" i="21" s="1"/>
  <c r="D74" i="10" l="1"/>
  <c r="J74" i="10" s="1"/>
  <c r="D7" i="14"/>
  <c r="D17" i="14" s="1"/>
  <c r="E6" i="12" s="1"/>
  <c r="E11" i="12" s="1"/>
  <c r="L10" i="6"/>
  <c r="L20" i="6" s="1"/>
  <c r="L52" i="6" s="1"/>
  <c r="D118" i="14"/>
  <c r="E20" i="21" s="1"/>
  <c r="E50" i="12"/>
  <c r="E58" i="12" s="1"/>
  <c r="D99" i="14"/>
  <c r="E49" i="7"/>
  <c r="H49" i="7" s="1"/>
  <c r="B7" i="7"/>
  <c r="B8" i="7" s="1"/>
  <c r="B9" i="7" s="1"/>
  <c r="D6" i="7"/>
  <c r="D23" i="14" l="1"/>
  <c r="D28" i="14" s="1"/>
  <c r="E37" i="12"/>
  <c r="G8" i="12"/>
  <c r="G11" i="12" s="1"/>
  <c r="D104" i="14"/>
  <c r="D106" i="14" s="1"/>
  <c r="E18" i="21" s="1"/>
  <c r="I20" i="6"/>
  <c r="D7" i="7"/>
  <c r="D9" i="7"/>
  <c r="B10" i="7"/>
  <c r="D8" i="7"/>
  <c r="E21" i="21" l="1"/>
  <c r="E23" i="21" s="1"/>
  <c r="D116" i="14"/>
  <c r="E51" i="7"/>
  <c r="B11" i="7"/>
  <c r="D10" i="7"/>
  <c r="F20" i="21" l="1"/>
  <c r="F19" i="21"/>
  <c r="F21" i="21"/>
  <c r="F18" i="21"/>
  <c r="E40" i="12"/>
  <c r="B12" i="7"/>
  <c r="D11" i="7"/>
  <c r="B16" i="7" l="1"/>
  <c r="D12" i="7"/>
  <c r="D16" i="7" l="1"/>
  <c r="B17" i="7"/>
  <c r="B18" i="7" l="1"/>
  <c r="D17" i="7"/>
  <c r="B19" i="7" l="1"/>
  <c r="D18" i="7"/>
  <c r="B20" i="7" l="1"/>
  <c r="D19" i="7"/>
  <c r="B23" i="7" l="1"/>
  <c r="D20" i="7"/>
  <c r="B27" i="7" l="1"/>
  <c r="D23" i="7"/>
  <c r="D27" i="7" l="1"/>
  <c r="B28" i="7"/>
  <c r="B31" i="7" s="1"/>
  <c r="D31" i="7" l="1"/>
  <c r="B32" i="7"/>
  <c r="D32" i="7" l="1"/>
  <c r="B33" i="7"/>
  <c r="B34" i="7" l="1"/>
  <c r="D33" i="7"/>
  <c r="B35" i="7" l="1"/>
  <c r="D34" i="7"/>
  <c r="B36" i="7" l="1"/>
  <c r="D35" i="7"/>
  <c r="D36" i="7" l="1"/>
  <c r="B37" i="7"/>
  <c r="B42" i="7" l="1"/>
  <c r="D37" i="7"/>
  <c r="D42" i="7" l="1"/>
  <c r="B49" i="7"/>
  <c r="D49" i="7" s="1"/>
  <c r="I30" i="18"/>
  <c r="E42" i="6"/>
  <c r="F37" i="18" l="1"/>
  <c r="D76" i="10" s="1"/>
  <c r="F35" i="18"/>
  <c r="J26" i="18"/>
  <c r="E30" i="18"/>
  <c r="J30" i="18" s="1"/>
  <c r="D29" i="14" l="1"/>
  <c r="D36" i="14" s="1"/>
  <c r="J76" i="10"/>
  <c r="D110" i="14" l="1"/>
  <c r="D113" i="14"/>
  <c r="I24" i="15"/>
  <c r="D108" i="14"/>
  <c r="E9" i="15" l="1"/>
  <c r="C9" i="15"/>
  <c r="J10" i="15"/>
  <c r="I10" i="15"/>
  <c r="E29" i="15"/>
  <c r="E117" i="14"/>
  <c r="E45" i="15" s="1"/>
  <c r="D24" i="16" s="1"/>
  <c r="E116" i="14"/>
  <c r="E118" i="14"/>
  <c r="E48" i="15" s="1"/>
  <c r="D25" i="16" s="1"/>
  <c r="I19" i="21"/>
  <c r="I20" i="21" s="1"/>
  <c r="E14" i="21" s="1"/>
  <c r="E15" i="21" s="1"/>
  <c r="D119" i="14"/>
  <c r="D111" i="14"/>
  <c r="E71" i="12" s="1"/>
  <c r="E17" i="15" l="1"/>
  <c r="E31" i="21" s="1"/>
  <c r="E25" i="15"/>
  <c r="F119" i="14"/>
  <c r="E25" i="21"/>
  <c r="E27" i="21"/>
  <c r="E41" i="15"/>
  <c r="E119" i="14"/>
  <c r="E51" i="15" s="1"/>
  <c r="D26" i="16" s="1"/>
  <c r="E77" i="12"/>
  <c r="E80" i="12" s="1"/>
  <c r="G72" i="12"/>
  <c r="E21" i="15"/>
  <c r="E33" i="21" s="1"/>
  <c r="G119" i="14" l="1"/>
  <c r="E90" i="12"/>
  <c r="E92" i="12" s="1"/>
  <c r="E95" i="12" s="1"/>
  <c r="E36" i="15" s="1"/>
  <c r="E85" i="12"/>
  <c r="E32" i="15" s="1"/>
  <c r="D23" i="16"/>
  <c r="I51" i="15"/>
</calcChain>
</file>

<file path=xl/sharedStrings.xml><?xml version="1.0" encoding="utf-8"?>
<sst xmlns="http://schemas.openxmlformats.org/spreadsheetml/2006/main" count="955" uniqueCount="692">
  <si>
    <t>Total Expenses</t>
  </si>
  <si>
    <t>Utilities</t>
  </si>
  <si>
    <t>Profit or Loss From Farming</t>
  </si>
  <si>
    <t>Comments</t>
  </si>
  <si>
    <t>Car and Truck</t>
  </si>
  <si>
    <t>Chemicals</t>
  </si>
  <si>
    <t>Conservation Expenses</t>
  </si>
  <si>
    <t>Custom Hire (machine work)</t>
  </si>
  <si>
    <t>Depreciation</t>
  </si>
  <si>
    <t>Employment Benefits</t>
  </si>
  <si>
    <t>Feed</t>
  </si>
  <si>
    <t>Fertilizer and Lime</t>
  </si>
  <si>
    <t>Freight and Trucking</t>
  </si>
  <si>
    <t>Gasoline, Fuel and Oil</t>
  </si>
  <si>
    <t>Insurance (other than health)</t>
  </si>
  <si>
    <t>Interest</t>
  </si>
  <si>
    <t xml:space="preserve">  a Mortgage</t>
  </si>
  <si>
    <t>21a</t>
  </si>
  <si>
    <t xml:space="preserve">  b Other</t>
  </si>
  <si>
    <t>21b</t>
  </si>
  <si>
    <t>Labor hired</t>
  </si>
  <si>
    <t>Pension and Profit Share</t>
  </si>
  <si>
    <t>Rent or Leases</t>
  </si>
  <si>
    <t>24a</t>
  </si>
  <si>
    <t>24b</t>
  </si>
  <si>
    <t>Repairs and Maintenance</t>
  </si>
  <si>
    <t>Seeds and Plants</t>
  </si>
  <si>
    <t xml:space="preserve">Storage and Warehousing </t>
  </si>
  <si>
    <t>Supplies</t>
  </si>
  <si>
    <t>Taxes</t>
  </si>
  <si>
    <t>Veterinary, breeding &amp; medicine</t>
  </si>
  <si>
    <t>Other Expenses Specify)</t>
  </si>
  <si>
    <t>32a</t>
  </si>
  <si>
    <t>32b</t>
  </si>
  <si>
    <t>32d</t>
  </si>
  <si>
    <t>32e</t>
  </si>
  <si>
    <t>32f</t>
  </si>
  <si>
    <t>b</t>
  </si>
  <si>
    <t>c</t>
  </si>
  <si>
    <t>32c</t>
  </si>
  <si>
    <t>Part I Farm Income</t>
  </si>
  <si>
    <t>1a</t>
  </si>
  <si>
    <t>Subtract line 1b from line 1a</t>
  </si>
  <si>
    <t>Sales of Raised Livestock</t>
  </si>
  <si>
    <t>3a</t>
  </si>
  <si>
    <t>4a</t>
  </si>
  <si>
    <t>5a</t>
  </si>
  <si>
    <t>a</t>
  </si>
  <si>
    <t>Gross Income</t>
  </si>
  <si>
    <t>3b</t>
  </si>
  <si>
    <t>4b</t>
  </si>
  <si>
    <t>5c</t>
  </si>
  <si>
    <t>6d</t>
  </si>
  <si>
    <t>3b Taxable amount</t>
  </si>
  <si>
    <t>4b Taxable amount</t>
  </si>
  <si>
    <r>
      <t xml:space="preserve">  b Other (</t>
    </r>
    <r>
      <rPr>
        <sz val="12"/>
        <color theme="1"/>
        <rFont val="Times New Roman"/>
        <family val="1"/>
      </rPr>
      <t xml:space="preserve"> Land, animals etc.</t>
    </r>
    <r>
      <rPr>
        <sz val="12"/>
        <color indexed="8"/>
        <rFont val="Times New Roman"/>
        <family val="1"/>
      </rPr>
      <t xml:space="preserve">) </t>
    </r>
  </si>
  <si>
    <t>Other Income</t>
  </si>
  <si>
    <t>Custom hire (machinery work) income</t>
  </si>
  <si>
    <t>Cooperative Distributions</t>
  </si>
  <si>
    <t>Agricultural program payments</t>
  </si>
  <si>
    <t>Commodity Credit Corporation</t>
  </si>
  <si>
    <t>CCC Loan forfeited</t>
  </si>
  <si>
    <t>Crop Insurance proceeds</t>
  </si>
  <si>
    <t>5b</t>
  </si>
  <si>
    <t>6a</t>
  </si>
  <si>
    <t>6a Taxable amount</t>
  </si>
  <si>
    <t>6b</t>
  </si>
  <si>
    <t>If election to defer to 2021</t>
  </si>
  <si>
    <t>6d Amount deferred from 2019</t>
  </si>
  <si>
    <t>5c Taxable amount</t>
  </si>
  <si>
    <t>Amount received in 2020</t>
  </si>
  <si>
    <r>
      <t xml:space="preserve">  a </t>
    </r>
    <r>
      <rPr>
        <sz val="12"/>
        <color theme="1"/>
        <rFont val="Times New Roman"/>
        <family val="1"/>
      </rPr>
      <t>Vehicles, Machinery Equip.</t>
    </r>
  </si>
  <si>
    <t xml:space="preserve">Net farm profit or (loss) </t>
  </si>
  <si>
    <t xml:space="preserve"> Subtract line 33 from line 9.</t>
  </si>
  <si>
    <t>c Other</t>
  </si>
  <si>
    <t>d Other</t>
  </si>
  <si>
    <t>e. Other</t>
  </si>
  <si>
    <t xml:space="preserve">f. Other </t>
  </si>
  <si>
    <t xml:space="preserve">Form 1040    SCHEDULE   F </t>
  </si>
  <si>
    <t>Name</t>
  </si>
  <si>
    <t>Average</t>
  </si>
  <si>
    <t>Beginning</t>
  </si>
  <si>
    <t>Ending</t>
  </si>
  <si>
    <t>Market</t>
  </si>
  <si>
    <t>Market Value</t>
  </si>
  <si>
    <t xml:space="preserve">  Value</t>
  </si>
  <si>
    <t>ASSETS</t>
  </si>
  <si>
    <t>Current Assets</t>
  </si>
  <si>
    <t>Other Current Assets</t>
  </si>
  <si>
    <t xml:space="preserve">Accounts Receivable </t>
  </si>
  <si>
    <t>Total Current Assets</t>
  </si>
  <si>
    <t>Fixed Assets</t>
  </si>
  <si>
    <t>Other Assets</t>
  </si>
  <si>
    <t xml:space="preserve">   Total Fixed Assets</t>
  </si>
  <si>
    <t>TOTAL ASSETS</t>
  </si>
  <si>
    <t xml:space="preserve">LIABILITIES </t>
  </si>
  <si>
    <t>Current Liabilities</t>
  </si>
  <si>
    <t>Accounts Payable</t>
  </si>
  <si>
    <t>Other Current Liabilities</t>
  </si>
  <si>
    <t>Total Current Liabilities</t>
  </si>
  <si>
    <t>Long Term Liabilities</t>
  </si>
  <si>
    <t>Other Long Term Liabilities</t>
  </si>
  <si>
    <t>Total Long Term Liabilities</t>
  </si>
  <si>
    <t xml:space="preserve">TOTAL LIABILITIES </t>
  </si>
  <si>
    <t>TOTAL EQUITY</t>
  </si>
  <si>
    <t>TOTAL LIABILITIES &amp; EQUITY</t>
  </si>
  <si>
    <t xml:space="preserve">  Weaned Steers</t>
  </si>
  <si>
    <t xml:space="preserve">  Weaned Heifers</t>
  </si>
  <si>
    <t>Part II Farm Expenses Cash*</t>
  </si>
  <si>
    <t>*Add sub-accounts for management purpose in the accounting system</t>
  </si>
  <si>
    <t xml:space="preserve"> Raised Cattle Sales</t>
  </si>
  <si>
    <t>$</t>
  </si>
  <si>
    <t>Comment</t>
  </si>
  <si>
    <t>Assets</t>
  </si>
  <si>
    <t>Liabilities</t>
  </si>
  <si>
    <t>Equity</t>
  </si>
  <si>
    <t xml:space="preserve"> Accrual Adjustments to Cash Income and Expense Data for the Fiscal Year</t>
  </si>
  <si>
    <t>Fiscal Year</t>
  </si>
  <si>
    <t xml:space="preserve">Beginning </t>
  </si>
  <si>
    <t>End</t>
  </si>
  <si>
    <t>of Year</t>
  </si>
  <si>
    <t>Ending Minus</t>
  </si>
  <si>
    <t>Income - Accrual Adjustments*</t>
  </si>
  <si>
    <t>Descriptions</t>
  </si>
  <si>
    <t>Accounts Receivable - Assets</t>
  </si>
  <si>
    <t>Change</t>
  </si>
  <si>
    <t>Other</t>
  </si>
  <si>
    <t>Agricultural Program payments</t>
  </si>
  <si>
    <t>Total Accounts Receivable</t>
  </si>
  <si>
    <t>Inventory of Livestock or Crops for Sale</t>
  </si>
  <si>
    <r>
      <t>I</t>
    </r>
    <r>
      <rPr>
        <b/>
        <sz val="11"/>
        <rFont val="Arial"/>
        <family val="2"/>
      </rPr>
      <t>nventory of Livestock or Crops for Sale</t>
    </r>
  </si>
  <si>
    <t>Change*</t>
  </si>
  <si>
    <t>Total Accrual Income - Adjustment*</t>
  </si>
  <si>
    <t>Positive means income will be increased.</t>
  </si>
  <si>
    <t>_____________________________________</t>
  </si>
  <si>
    <t>Expenses - Accrual Adjustments</t>
  </si>
  <si>
    <t>Supplies Inventories</t>
  </si>
  <si>
    <t>Production supplies</t>
  </si>
  <si>
    <t xml:space="preserve">Total Supplies Inventory </t>
  </si>
  <si>
    <t>Positive means cash Expenses will be reduced</t>
  </si>
  <si>
    <t>Prepaid Expenses</t>
  </si>
  <si>
    <t>Fertilizer</t>
  </si>
  <si>
    <t>Description</t>
  </si>
  <si>
    <t>Total Prepaid Expenses</t>
  </si>
  <si>
    <t xml:space="preserve">Total Expense Accrual Adjustments </t>
  </si>
  <si>
    <t>___________________________________________</t>
  </si>
  <si>
    <t>Change in Expenses**</t>
  </si>
  <si>
    <t>Employee Payroll</t>
  </si>
  <si>
    <t>Accrued</t>
  </si>
  <si>
    <t>Total Accounts Payable</t>
  </si>
  <si>
    <t>Balance sheet values</t>
  </si>
  <si>
    <t xml:space="preserve">Accrued Taxes </t>
  </si>
  <si>
    <t xml:space="preserve">Property Tax </t>
  </si>
  <si>
    <t xml:space="preserve"> Accrued Taxes Payable</t>
  </si>
  <si>
    <t>Positive means cash Expenses are increased</t>
  </si>
  <si>
    <t xml:space="preserve">Total Accrual Adjustment to Expenses </t>
  </si>
  <si>
    <t>Interest Expenses</t>
  </si>
  <si>
    <t>Total Interest Accrual Adjustment</t>
  </si>
  <si>
    <t>Total Accrual Expense and Interest Adjustments**</t>
  </si>
  <si>
    <t>**Adjustment to Schedule F Expenses</t>
  </si>
  <si>
    <t>Income &amp; Self-Employment Tax</t>
  </si>
  <si>
    <t>Taxes Payable</t>
  </si>
  <si>
    <t xml:space="preserve">Total Investment in Growing Livestock or Crops </t>
  </si>
  <si>
    <t xml:space="preserve">Investment in Livestock or Growing Crops </t>
  </si>
  <si>
    <t>Hay</t>
  </si>
  <si>
    <t>Depreciation - Tax Calculated</t>
  </si>
  <si>
    <t xml:space="preserve">Supplies Inventory </t>
  </si>
  <si>
    <t xml:space="preserve">Investment in Growing Livestock or Crops </t>
  </si>
  <si>
    <t>Accrued Taxes Payable</t>
  </si>
  <si>
    <t>Total Accrual Expense Adjustments</t>
  </si>
  <si>
    <t>Gains/Loss on Sales of Business Property</t>
  </si>
  <si>
    <t>Statement of Cash Flow</t>
  </si>
  <si>
    <t>CASH FROM OPERATIONS</t>
  </si>
  <si>
    <t>Net Cash Flow From Operations</t>
  </si>
  <si>
    <t>Net Cash Flow From Investing</t>
  </si>
  <si>
    <t>CASH FROM FINANCING</t>
  </si>
  <si>
    <t xml:space="preserve">  Sales</t>
  </si>
  <si>
    <t xml:space="preserve">  Purchases</t>
  </si>
  <si>
    <t>Net Cash Flow From Financing</t>
  </si>
  <si>
    <t>NET CASH FLOW</t>
  </si>
  <si>
    <t xml:space="preserve">  Cash Withdrawals </t>
  </si>
  <si>
    <t xml:space="preserve">  Cash Contributions</t>
  </si>
  <si>
    <t>Cash Income</t>
  </si>
  <si>
    <t>_______________________________________________________________________________________________</t>
  </si>
  <si>
    <t>Liquidity</t>
  </si>
  <si>
    <t>Solvency</t>
  </si>
  <si>
    <t>Profitability</t>
  </si>
  <si>
    <t>Financial Efficiency</t>
  </si>
  <si>
    <t>8. Debt Coverage Ratio</t>
  </si>
  <si>
    <t>9. Replacement Coverage Ratio</t>
  </si>
  <si>
    <t>7. Asset Turnover Ratio</t>
  </si>
  <si>
    <t>10. Operating Expense Ratio</t>
  </si>
  <si>
    <t>12. Interest Expense Ratio</t>
  </si>
  <si>
    <t xml:space="preserve"> Depreciation Adjustment</t>
  </si>
  <si>
    <t>Income and Self Employment Tax</t>
  </si>
  <si>
    <t>Operating and other</t>
  </si>
  <si>
    <t xml:space="preserve">Accrued Interest - Other </t>
  </si>
  <si>
    <t>Cost or other basis of livestock reported in line 1a.</t>
  </si>
  <si>
    <t xml:space="preserve">Income Sub-accounts for a Cattle Ranch to Address Data needs for the Following * </t>
  </si>
  <si>
    <t xml:space="preserve">  Other</t>
  </si>
  <si>
    <t>Raised Cattle Sales Subtotal</t>
  </si>
  <si>
    <t>Item 2 in Schedule F</t>
  </si>
  <si>
    <t>IRS #</t>
  </si>
  <si>
    <r>
      <t>I</t>
    </r>
    <r>
      <rPr>
        <sz val="11"/>
        <rFont val="Times New Roman"/>
        <family val="1"/>
      </rPr>
      <t>nventory of Livestock or Crops for Sale</t>
    </r>
  </si>
  <si>
    <t>Accrual Income Adjustments</t>
  </si>
  <si>
    <t>Total Accrual Income Adjustments</t>
  </si>
  <si>
    <t>Total Accrual Adjusted  Income</t>
  </si>
  <si>
    <t>Total Accrual Adjusted Expenses</t>
  </si>
  <si>
    <t>Net Income</t>
  </si>
  <si>
    <t xml:space="preserve">See accrual adjustment sheet </t>
  </si>
  <si>
    <t>Accrued Interest- Mortgage</t>
  </si>
  <si>
    <t>Sales of livestock and other resale  items</t>
  </si>
  <si>
    <t>IRS depreciation</t>
  </si>
  <si>
    <t xml:space="preserve">IRS depreciation </t>
  </si>
  <si>
    <t>From the depreciation sheet.</t>
  </si>
  <si>
    <t>See sheet 3</t>
  </si>
  <si>
    <t xml:space="preserve"> IRS Depreciation Adjustment</t>
  </si>
  <si>
    <t>Describe</t>
  </si>
  <si>
    <t>Non-Cash Accrual Expense Adjustments</t>
  </si>
  <si>
    <t>Does not include income tax.</t>
  </si>
  <si>
    <t>Total Checking/Cash</t>
  </si>
  <si>
    <t>Improvements</t>
  </si>
  <si>
    <t>Land</t>
  </si>
  <si>
    <t>Market Cattle</t>
  </si>
  <si>
    <t>Gains/Loss on Sales of Other Assets</t>
  </si>
  <si>
    <t>Mortgages</t>
  </si>
  <si>
    <t xml:space="preserve"> Other Adjustments to Cash Income and Expense Data for the Fiscal Year</t>
  </si>
  <si>
    <t>Not in Schedule F so added</t>
  </si>
  <si>
    <t>Net Cash-Family Living/Withdrawals</t>
  </si>
  <si>
    <t>Family living</t>
  </si>
  <si>
    <t>-</t>
  </si>
  <si>
    <t>+</t>
  </si>
  <si>
    <t xml:space="preserve">  Dividends</t>
  </si>
  <si>
    <t>Cash</t>
  </si>
  <si>
    <t>Effect</t>
  </si>
  <si>
    <t xml:space="preserve">  Taxes -  Income &amp; Self Employment</t>
  </si>
  <si>
    <t>CASH FROM FAMILY LIVING EXPENSES/WITHDRAWALS</t>
  </si>
  <si>
    <t xml:space="preserve">6. Operating Profit Margin Ratio </t>
  </si>
  <si>
    <t>13. Income from Operations Ratio</t>
  </si>
  <si>
    <t>11. Depreciation/Amortization Expense Ratio</t>
  </si>
  <si>
    <t xml:space="preserve">  Market basis: Total Liabilities/Total Assets </t>
  </si>
  <si>
    <t xml:space="preserve">   Current Assets/Total Current Liabilities</t>
  </si>
  <si>
    <t>Current Ratio</t>
  </si>
  <si>
    <t>See sheet 7. for FFSC Financial Ratios</t>
  </si>
  <si>
    <t>1.Current Ratio</t>
  </si>
  <si>
    <t xml:space="preserve">        Total Operating expenses - depreciation </t>
  </si>
  <si>
    <t xml:space="preserve">     unpaid labor an management/ Average assets.</t>
  </si>
  <si>
    <t>Payments due</t>
  </si>
  <si>
    <t xml:space="preserve">Used in calculating debt coverage ratio </t>
  </si>
  <si>
    <t>Summary of Balance Sheet</t>
  </si>
  <si>
    <t>Check the depreciation schedule</t>
  </si>
  <si>
    <t>IRS Depreciation</t>
  </si>
  <si>
    <t>Adjusted for non-cash depreciation</t>
  </si>
  <si>
    <t>See Sheet 2</t>
  </si>
  <si>
    <t xml:space="preserve">                                         Gross Revenues</t>
  </si>
  <si>
    <t>Part II Farm Expenses - Cash and Depreciation</t>
  </si>
  <si>
    <t>Not included in IRS expenses</t>
  </si>
  <si>
    <t xml:space="preserve"> Sale Purchased Asset on Depreciation Schedule</t>
  </si>
  <si>
    <t>IRS Total Cash Expenses</t>
  </si>
  <si>
    <t>Capital Gains (Loss) For Sales of Assets</t>
  </si>
  <si>
    <t>Used in financial analysis</t>
  </si>
  <si>
    <t>Adjusted Depreciation Replacing IRS Depreciation</t>
  </si>
  <si>
    <t xml:space="preserve">Adjustments to Measure Accrual Adjusted Expenses </t>
  </si>
  <si>
    <t>Total IRS Expenses</t>
  </si>
  <si>
    <t>_______________________________________________________________________________________________________</t>
  </si>
  <si>
    <t>Gross Revenues</t>
  </si>
  <si>
    <t>Total minus interest &amp; depreciation</t>
  </si>
  <si>
    <t>% of Gross Income</t>
  </si>
  <si>
    <t>Total Operating Expenses</t>
  </si>
  <si>
    <t>Accrual adjusted</t>
  </si>
  <si>
    <t>Check</t>
  </si>
  <si>
    <t xml:space="preserve">     Gross revenue/Average total assets</t>
  </si>
  <si>
    <t xml:space="preserve">         - amortization/gross revenue</t>
  </si>
  <si>
    <t xml:space="preserve">Prepayment Capacity </t>
  </si>
  <si>
    <t>See current liabilities</t>
  </si>
  <si>
    <t>Fiscal Year  Values</t>
  </si>
  <si>
    <t>Repayment Required</t>
  </si>
  <si>
    <t>Interest Payments</t>
  </si>
  <si>
    <t xml:space="preserve">  Interest on capital leases</t>
  </si>
  <si>
    <t>Total Interest on Debt and Capital Leases</t>
  </si>
  <si>
    <t>Beginning of The Fiscal Year Payment Requirement</t>
  </si>
  <si>
    <t xml:space="preserve"> Scheduled principal payments capital lease</t>
  </si>
  <si>
    <t>Total Beginning Year Payments Requirement</t>
  </si>
  <si>
    <t>Fiscal Year Repayment Capacity</t>
  </si>
  <si>
    <t xml:space="preserve"> Capital contributions</t>
  </si>
  <si>
    <t xml:space="preserve"> Capital distributions</t>
  </si>
  <si>
    <t xml:space="preserve"> Net Cash Contribution</t>
  </si>
  <si>
    <t xml:space="preserve"> Total income tax expenses </t>
  </si>
  <si>
    <t>Interest paid</t>
  </si>
  <si>
    <t>Repayment Capacity Summary</t>
  </si>
  <si>
    <t>Total Repayment Capacity</t>
  </si>
  <si>
    <t xml:space="preserve">Annual Scheduled Principle and Interest  Payments </t>
  </si>
  <si>
    <t>Total Payments Scheduled</t>
  </si>
  <si>
    <t xml:space="preserve">     -</t>
  </si>
  <si>
    <t xml:space="preserve">     +</t>
  </si>
  <si>
    <t>Financial Efficiency Ratios</t>
  </si>
  <si>
    <t>10. Operating Expense Ratio*</t>
  </si>
  <si>
    <t>See sheet 4. The Financial Statement to change value.</t>
  </si>
  <si>
    <t xml:space="preserve">    replacement allowance/unfunded capital expenditures. </t>
  </si>
  <si>
    <t xml:space="preserve">     Repayment and replacement capacity divided by</t>
  </si>
  <si>
    <t xml:space="preserve">* Owner withdrawals for unpaid labor and management </t>
  </si>
  <si>
    <t>Annual</t>
  </si>
  <si>
    <t xml:space="preserve">Before capital gains </t>
  </si>
  <si>
    <t>This is not a measure of business profit.</t>
  </si>
  <si>
    <t>*Adjustment to Schedule F Gross Income and Current Assets</t>
  </si>
  <si>
    <t>See IRS Form 4797</t>
  </si>
  <si>
    <t>From the depreciation schedule.</t>
  </si>
  <si>
    <t>Accrued Interest - Other  Loans</t>
  </si>
  <si>
    <t>Not used in financial statement</t>
  </si>
  <si>
    <t>Use IRS form 4797</t>
  </si>
  <si>
    <t>Gross Income for  Adjustment</t>
  </si>
  <si>
    <t>Cost or Other Basis</t>
  </si>
  <si>
    <t>Capital Gains or Loss</t>
  </si>
  <si>
    <t>Gains/Loss on Sales of Purchased Breeding Stock</t>
  </si>
  <si>
    <t>Cost or Other Basis for Death Loss</t>
  </si>
  <si>
    <t xml:space="preserve">Enter negative value as a minus </t>
  </si>
  <si>
    <t>Not an IRS deductible cost</t>
  </si>
  <si>
    <t>On deprecation schedule</t>
  </si>
  <si>
    <t xml:space="preserve">Deduction of Owner Unpaid Labor and Management* </t>
  </si>
  <si>
    <t>*Deduction for owner unpaid labor and management - Uses to calculate profitability for a representative operation and size.</t>
  </si>
  <si>
    <t>Estimated representative value</t>
  </si>
  <si>
    <t xml:space="preserve">     Repayment &amp; replacement capacity/Total schedule principal </t>
  </si>
  <si>
    <t xml:space="preserve">     and interest business and personal payments.</t>
  </si>
  <si>
    <t xml:space="preserve">    Current Assets - Current Liabilities/Gross Revenue</t>
  </si>
  <si>
    <t xml:space="preserve">FFSC Recommend Financial Criteria and Ratios </t>
  </si>
  <si>
    <t xml:space="preserve">Fiscal Year Dates </t>
  </si>
  <si>
    <t>Replacement Coverage Ratio Calculations</t>
  </si>
  <si>
    <t xml:space="preserve">  a. Total Replacement Capacity</t>
  </si>
  <si>
    <t xml:space="preserve">  b. Total Use of Repayment Capacity - Payments Scheduled</t>
  </si>
  <si>
    <t xml:space="preserve">  c. Replacement Allowance (a-b)</t>
  </si>
  <si>
    <t xml:space="preserve">  d. Unfunded Capital Expenditure</t>
  </si>
  <si>
    <t>Accrued Interest- Mortgage Loans</t>
  </si>
  <si>
    <t xml:space="preserve">  New Other Loan</t>
  </si>
  <si>
    <t xml:space="preserve">  New Capital Lease</t>
  </si>
  <si>
    <t xml:space="preserve">  Capital Lease Payment</t>
  </si>
  <si>
    <t xml:space="preserve">  Other Loan Payment</t>
  </si>
  <si>
    <t>Follows IRS reporting</t>
  </si>
  <si>
    <t>Adjusted from IRS see sheet 4</t>
  </si>
  <si>
    <t>________________________________________________________________________________________________</t>
  </si>
  <si>
    <t>Net Cash-Family Living Expenses/Withdrawals</t>
  </si>
  <si>
    <t>Debt Repayment Capacity and Replacement Coverage Data and Calculation</t>
  </si>
  <si>
    <t xml:space="preserve"> Unpaid other loans from prior period</t>
  </si>
  <si>
    <t xml:space="preserve">  Interest on other Loans</t>
  </si>
  <si>
    <t>IRS has two loans classifications</t>
  </si>
  <si>
    <t xml:space="preserve">  Interest on mortgage Loans</t>
  </si>
  <si>
    <t xml:space="preserve"> Scheduled principal payments on mortgage  debt</t>
  </si>
  <si>
    <t xml:space="preserve">  New Mortgage Loan </t>
  </si>
  <si>
    <t>During fiscal year</t>
  </si>
  <si>
    <t>After family living expenses/withdrawals</t>
  </si>
  <si>
    <t>__________________________________________________________________________________________________</t>
  </si>
  <si>
    <t>Is not a cash expense</t>
  </si>
  <si>
    <t>10. Total Operating Expenses</t>
  </si>
  <si>
    <t>11. Adjusted Depreciation Replacing IRS Depreciation</t>
  </si>
  <si>
    <t>Includes depreciation &amp; interest</t>
  </si>
  <si>
    <t xml:space="preserve">After total expenses </t>
  </si>
  <si>
    <t>Included in expenses</t>
  </si>
  <si>
    <t>Methodology Test Ranch</t>
  </si>
  <si>
    <t xml:space="preserve">13. Net Income </t>
  </si>
  <si>
    <t>Operating income does not include depreciation or interest.</t>
  </si>
  <si>
    <t>A decision aid is available to calculate</t>
  </si>
  <si>
    <t>Net Income From Operation</t>
  </si>
  <si>
    <t>Before interest &amp; depreciation</t>
  </si>
  <si>
    <t>Net income</t>
  </si>
  <si>
    <t>Total Payment Required</t>
  </si>
  <si>
    <t>mortgage and other</t>
  </si>
  <si>
    <t>12. Interest - Cash and Accrual</t>
  </si>
  <si>
    <t>See IRS form 4797</t>
  </si>
  <si>
    <t>Vehicles Machinery &amp; Equip.</t>
  </si>
  <si>
    <t>Purchases Bulls</t>
  </si>
  <si>
    <t>New truck after trade in</t>
  </si>
  <si>
    <t>™</t>
  </si>
  <si>
    <t xml:space="preserve">Market Valued Balance Sheet </t>
  </si>
  <si>
    <t xml:space="preserve">   Check %</t>
  </si>
  <si>
    <t xml:space="preserve">      Data for depreciation and capital gains adjustments.</t>
  </si>
  <si>
    <t>Data from the QuickBooksPro™ (QB)</t>
  </si>
  <si>
    <t xml:space="preserve">      From QB including select items to assist calculations of sales.</t>
  </si>
  <si>
    <t xml:space="preserve">      Expense data from QB cash data. </t>
  </si>
  <si>
    <t>:1</t>
  </si>
  <si>
    <t>Supporting Spreadsheets for Data Needed</t>
  </si>
  <si>
    <t xml:space="preserve"> Reporting FFSC Performance Measurement by Criteria </t>
  </si>
  <si>
    <t>Farm Financial Standards Council (FFSC)</t>
  </si>
  <si>
    <t>Cow-Calf Ranch Schedule F to Accrual Adjusted Financial Statements</t>
  </si>
  <si>
    <t>a. Professional Fees</t>
  </si>
  <si>
    <t>Take care not to double costs in sales and in expenses</t>
  </si>
  <si>
    <t>Gains/Loss on Sales of  Purchased Breeding Stock</t>
  </si>
  <si>
    <t xml:space="preserve">Fiscal Year:  </t>
  </si>
  <si>
    <t>Base Value of Quantity Transferred into Raised Replacement Stock</t>
  </si>
  <si>
    <t>Base Value of Raised Breeding Stock</t>
  </si>
  <si>
    <t>Weaned</t>
  </si>
  <si>
    <t xml:space="preserve">Open Repl. </t>
  </si>
  <si>
    <t>1st. Calf or</t>
  </si>
  <si>
    <t>Breeding</t>
  </si>
  <si>
    <t>Heifers</t>
  </si>
  <si>
    <t>Bred Heifers</t>
  </si>
  <si>
    <t>Cows</t>
  </si>
  <si>
    <t>Base Valuation - $/Head</t>
  </si>
  <si>
    <t>Base Value</t>
  </si>
  <si>
    <t xml:space="preserve">Transfer </t>
  </si>
  <si>
    <t>Addition To</t>
  </si>
  <si>
    <t>Total</t>
  </si>
  <si>
    <t>Breeding Herd By Category</t>
  </si>
  <si>
    <t>Head</t>
  </si>
  <si>
    <t xml:space="preserve">Value/Hd. </t>
  </si>
  <si>
    <t xml:space="preserve">Weaned Saved Replacement Heifers </t>
  </si>
  <si>
    <t xml:space="preserve">Weaned to Open Replacement Heifers </t>
  </si>
  <si>
    <t xml:space="preserve">                   Selected In</t>
  </si>
  <si>
    <t>Open Repl. Heifers to Bred Heifers</t>
  </si>
  <si>
    <t>Bred Heifers to Cow Herd</t>
  </si>
  <si>
    <t>Total Change In Base Value of Raised Replacements: Open Transferred Into Cow Herd</t>
  </si>
  <si>
    <t>Total Addition to Base Value Before Gain &amp; Loss Adjustment</t>
  </si>
  <si>
    <t>Capital Gains (Losses) From Sales of Raised Cattle</t>
  </si>
  <si>
    <t xml:space="preserve">Net Sales </t>
  </si>
  <si>
    <t xml:space="preserve"> Death Loss</t>
  </si>
  <si>
    <t>Total Base</t>
  </si>
  <si>
    <t xml:space="preserve"> Per Head</t>
  </si>
  <si>
    <t>Category</t>
  </si>
  <si>
    <t>Head Sold</t>
  </si>
  <si>
    <t>Cash Value</t>
  </si>
  <si>
    <t>Value/Hd.</t>
  </si>
  <si>
    <t>Gain (Loss)</t>
  </si>
  <si>
    <t>Cull Repl. Heifers</t>
  </si>
  <si>
    <t xml:space="preserve">Breeding Cows </t>
  </si>
  <si>
    <t>Repl. Heifers Open</t>
  </si>
  <si>
    <t>Repl. Heifers Bred</t>
  </si>
  <si>
    <t xml:space="preserve">Total Raised Breeding Cattle </t>
  </si>
  <si>
    <t xml:space="preserve">    Net Total</t>
  </si>
  <si>
    <t>Summary Income Adjustment</t>
  </si>
  <si>
    <t>Net Change in Base Value  for Raised Breeding Stock</t>
  </si>
  <si>
    <t>Based Value &amp; Capital Gain/Loss Calculations for Raised Breeding Stock</t>
  </si>
  <si>
    <t>Data from sales and inventory of cattle.</t>
  </si>
  <si>
    <t>Base Value Change for Raised Breeding Stock</t>
  </si>
  <si>
    <t xml:space="preserve">Cull Breeding Cows </t>
  </si>
  <si>
    <t>Cattle Code</t>
  </si>
  <si>
    <t xml:space="preserve">                                                Cattle Code</t>
  </si>
  <si>
    <t>Total Cash Sales</t>
  </si>
  <si>
    <t>Cash income</t>
  </si>
  <si>
    <t>Cash for calculation of IRS tax on raised breeding stock</t>
  </si>
  <si>
    <t xml:space="preserve">Total Cash </t>
  </si>
  <si>
    <t>Cash Sales</t>
  </si>
  <si>
    <t>Is accounted for on sheet 1.</t>
  </si>
  <si>
    <t>Non-cash</t>
  </si>
  <si>
    <t>Adjusted in Economic Depreciation From IRS</t>
  </si>
  <si>
    <t>Gross revenue used in ratio calculation</t>
  </si>
  <si>
    <t xml:space="preserve">Cash </t>
  </si>
  <si>
    <t>Cash Expenses</t>
  </si>
  <si>
    <t>Adjusted for</t>
  </si>
  <si>
    <t xml:space="preserve">  Expenses Before Taxes</t>
  </si>
  <si>
    <t>CASH FLOW FROM INVESTING</t>
  </si>
  <si>
    <t xml:space="preserve">     Addresses the problem IRS zero cost basis value of raised breeding stock.</t>
  </si>
  <si>
    <t xml:space="preserve"> Gross Cash Income </t>
  </si>
  <si>
    <t>Cash expenses</t>
  </si>
  <si>
    <t>Cash Revenue</t>
  </si>
  <si>
    <t>Gross Cash Income</t>
  </si>
  <si>
    <t>As report in Schedule F</t>
  </si>
  <si>
    <t>See sheet 1.</t>
  </si>
  <si>
    <t>Cash Value of Sold Breeding Stock*</t>
  </si>
  <si>
    <t>*For IRS this is capital gains adjusted.</t>
  </si>
  <si>
    <t>Schedule F report</t>
  </si>
  <si>
    <t>Deduction of Owner Unpaid Labor and Management</t>
  </si>
  <si>
    <t>See sheet 5.</t>
  </si>
  <si>
    <t xml:space="preserve">  Total Cash Contributions</t>
  </si>
  <si>
    <t xml:space="preserve">  Total Cash Withdrawals </t>
  </si>
  <si>
    <t xml:space="preserve">From family living and ranch business </t>
  </si>
  <si>
    <t>4. Rate of Return on Ranch Assets</t>
  </si>
  <si>
    <t>5. Rate of Return on Ranch Equity</t>
  </si>
  <si>
    <t>See sheet 5 -D96</t>
  </si>
  <si>
    <t>Net Ranch income from operations</t>
  </si>
  <si>
    <t>Net Non-Ranch and Ranch Income Available to Support Debt Payment</t>
  </si>
  <si>
    <t>Total Non-Ranch Net Cash Contribution</t>
  </si>
  <si>
    <t>Non Ranch income - contribution</t>
  </si>
  <si>
    <t>List of Financial Statements and Other Data Reports and Their Function</t>
  </si>
  <si>
    <t xml:space="preserve">      Cash IRS data to an accrual adjusted statement.</t>
  </si>
  <si>
    <t xml:space="preserve">     Income from operations - owner withdrawals for</t>
  </si>
  <si>
    <t xml:space="preserve">        Depreciation+Amortization Expense/Gross Revenue</t>
  </si>
  <si>
    <t xml:space="preserve">       Interest Expense/Gross Revenue</t>
  </si>
  <si>
    <t xml:space="preserve">       Income from Operations/Gross Revenue</t>
  </si>
  <si>
    <t xml:space="preserve">     unpaid labor and management/Gross revenue.</t>
  </si>
  <si>
    <t xml:space="preserve">     unpaid labor and management/Average equity.</t>
  </si>
  <si>
    <t>Used in calculating repayment capacity</t>
  </si>
  <si>
    <t>Weaned Calves Production, Sales, Retained and Cull Sales For the Fiscal Year</t>
  </si>
  <si>
    <t xml:space="preserve">Name </t>
  </si>
  <si>
    <t>Fiscal Year Weaned</t>
  </si>
  <si>
    <t>Last Years Exposed Females</t>
  </si>
  <si>
    <t xml:space="preserve">Pregnancy % </t>
  </si>
  <si>
    <t>Raised replacement heifers added to breeding herd in</t>
  </si>
  <si>
    <t>Acres of Grazing and Raised Feed Land</t>
  </si>
  <si>
    <t>Ac./BCU</t>
  </si>
  <si>
    <t>Owner &amp; Employees Full Time Equivalences (FTE)</t>
  </si>
  <si>
    <t>BUU/FTE</t>
  </si>
  <si>
    <t>Labor and Management.</t>
  </si>
  <si>
    <r>
      <t xml:space="preserve">Date Calves Weaned </t>
    </r>
    <r>
      <rPr>
        <b/>
        <sz val="10"/>
        <rFont val="Arial"/>
        <family val="2"/>
      </rPr>
      <t>(average date)</t>
    </r>
  </si>
  <si>
    <t xml:space="preserve">Weaning </t>
  </si>
  <si>
    <t>Lb. Weaned</t>
  </si>
  <si>
    <t>Total Calves Weaned</t>
  </si>
  <si>
    <t>Total Net</t>
  </si>
  <si>
    <t>Weaned Calves Production and Values</t>
  </si>
  <si>
    <t>Payweight</t>
  </si>
  <si>
    <t xml:space="preserve">Value </t>
  </si>
  <si>
    <t>Per Hd.</t>
  </si>
  <si>
    <t>$/Hd.</t>
  </si>
  <si>
    <t>$/Cwt</t>
  </si>
  <si>
    <t>Lb.</t>
  </si>
  <si>
    <t>Steer or Bull Calves Weaned</t>
  </si>
  <si>
    <t>Sold</t>
  </si>
  <si>
    <t>Total Weaned Steer or Bull  Calves</t>
  </si>
  <si>
    <t>Heifer Calves Weaned</t>
  </si>
  <si>
    <t>Subtotal Heifers Sold or Retained</t>
  </si>
  <si>
    <t>*This will be at the end of the year weaned including cost from weaning until the end of the fiscal year.</t>
  </si>
  <si>
    <t>Heifers Kept  for Herd Repl.</t>
  </si>
  <si>
    <t>Selected to enter breeding herd.</t>
  </si>
  <si>
    <t>Total Weaned Calves Production and Value of</t>
  </si>
  <si>
    <t>Cull or Breeding Cattle Sales</t>
  </si>
  <si>
    <t>If Weighed</t>
  </si>
  <si>
    <t xml:space="preserve">Sales Value </t>
  </si>
  <si>
    <t>Weight</t>
  </si>
  <si>
    <t>Price</t>
  </si>
  <si>
    <t>Lb./Head.</t>
  </si>
  <si>
    <t>$/Cwt.</t>
  </si>
  <si>
    <t>$/Head</t>
  </si>
  <si>
    <t>Raised Breeding Cattle Sales</t>
  </si>
  <si>
    <t>Cull Cows</t>
  </si>
  <si>
    <t>Breeding Cows</t>
  </si>
  <si>
    <t>Repl. Heifer Open</t>
  </si>
  <si>
    <t>Repl. Heifer Bred</t>
  </si>
  <si>
    <t>Total Cull or Breeding Cattle Sales</t>
  </si>
  <si>
    <t>Death Loss in Raised Breeding Herd In</t>
  </si>
  <si>
    <t>Death Loss</t>
  </si>
  <si>
    <t>Lb./Hd.</t>
  </si>
  <si>
    <t>Purchased Breeding Cattle</t>
  </si>
  <si>
    <t>Total Purchase Breeding Stock</t>
  </si>
  <si>
    <t>Cow-Calf Benchmark Summary</t>
  </si>
  <si>
    <t>Performance Summary</t>
  </si>
  <si>
    <t>Females Exposed (Head)</t>
  </si>
  <si>
    <t>BCU</t>
  </si>
  <si>
    <t>Calves Weaned (Head)</t>
  </si>
  <si>
    <t>Calf Crop or Weaning %</t>
  </si>
  <si>
    <t>Average Calf Price $/Cwt.</t>
  </si>
  <si>
    <t>$/BCU</t>
  </si>
  <si>
    <t>Total Revenue</t>
  </si>
  <si>
    <t>Total Operating Cost</t>
  </si>
  <si>
    <t>Total Unit Cost - $/BCU</t>
  </si>
  <si>
    <t>Net Income per BCU</t>
  </si>
  <si>
    <t>Net Income per Acre</t>
  </si>
  <si>
    <t>Return of Assets (ROA)</t>
  </si>
  <si>
    <t>Return on Equity (ROE)</t>
  </si>
  <si>
    <t>Average Assets Per BCU</t>
  </si>
  <si>
    <t>Interest Cost</t>
  </si>
  <si>
    <t>Depreciation Cost</t>
  </si>
  <si>
    <t xml:space="preserve"> Acres</t>
  </si>
  <si>
    <t>Average Wt.</t>
  </si>
  <si>
    <t>Average Weaning Weight (Lb./Head)</t>
  </si>
  <si>
    <t xml:space="preserve">Pregnancy Percent </t>
  </si>
  <si>
    <t>Total Unit Cost -TUC</t>
  </si>
  <si>
    <t>Total Unit Cost-TUC - $/Cwt. Weaned</t>
  </si>
  <si>
    <t>Sales of livestock, produce, grains and other products you raise</t>
  </si>
  <si>
    <t>Per Exposed</t>
  </si>
  <si>
    <t xml:space="preserve">Production per Exposed Female </t>
  </si>
  <si>
    <t>Total Lbs.</t>
  </si>
  <si>
    <t>Lb./Exposed</t>
  </si>
  <si>
    <t>Total Calf Revenue-Cash Sales</t>
  </si>
  <si>
    <t>Sheet 1</t>
  </si>
  <si>
    <t>Other income</t>
  </si>
  <si>
    <t>Sheet 5</t>
  </si>
  <si>
    <t>*Death loss of breeding stock is carried over to the next sheet as base value and capital (loss).</t>
  </si>
  <si>
    <t xml:space="preserve">    Exposed</t>
  </si>
  <si>
    <t>% of Costs</t>
  </si>
  <si>
    <t>Breeding cows at the beginning of the fiscal year.</t>
  </si>
  <si>
    <t>Total Non-Calf Revenue Adjustment*</t>
  </si>
  <si>
    <t xml:space="preserve">   expenses for a representative operation and size.</t>
  </si>
  <si>
    <t xml:space="preserve">     Reports the financial performance results for the five criteria and 13 measures.</t>
  </si>
  <si>
    <r>
      <t xml:space="preserve">Deduction is important for comparative </t>
    </r>
    <r>
      <rPr>
        <b/>
        <sz val="11"/>
        <color indexed="8"/>
        <rFont val="Calibri"/>
        <family val="2"/>
        <scheme val="minor"/>
      </rPr>
      <t>Benching Marketing</t>
    </r>
    <r>
      <rPr>
        <sz val="11"/>
        <color indexed="8"/>
        <rFont val="Calibri"/>
        <family val="2"/>
        <scheme val="minor"/>
      </rPr>
      <t xml:space="preserve"> between ranch.</t>
    </r>
  </si>
  <si>
    <t>Deduction is important for comparative Benching Marketing between ranch.</t>
  </si>
  <si>
    <t xml:space="preserve">     Data for calculation of market valued balance sheet ratios.</t>
  </si>
  <si>
    <t xml:space="preserve">       Links the financial data to cow-calf production date to calculation benchmark performance.</t>
  </si>
  <si>
    <r>
      <t xml:space="preserve">1. </t>
    </r>
    <r>
      <rPr>
        <b/>
        <sz val="12"/>
        <color indexed="8"/>
        <rFont val="Times New Roman"/>
        <family val="1"/>
      </rPr>
      <t>Schedule F. Part I</t>
    </r>
    <r>
      <rPr>
        <sz val="12"/>
        <color indexed="8"/>
        <rFont val="Times New Roman"/>
        <family val="1"/>
      </rPr>
      <t xml:space="preserve"> Farm Income - Cash Method</t>
    </r>
  </si>
  <si>
    <r>
      <rPr>
        <b/>
        <sz val="12"/>
        <color indexed="8"/>
        <rFont val="Times New Roman"/>
        <family val="1"/>
      </rPr>
      <t>2</t>
    </r>
    <r>
      <rPr>
        <sz val="12"/>
        <color indexed="8"/>
        <rFont val="Times New Roman"/>
        <family val="1"/>
      </rPr>
      <t xml:space="preserve">. </t>
    </r>
    <r>
      <rPr>
        <b/>
        <sz val="12"/>
        <color indexed="8"/>
        <rFont val="Times New Roman"/>
        <family val="1"/>
      </rPr>
      <t xml:space="preserve">Schedule F. Part II Farm Expense - </t>
    </r>
    <r>
      <rPr>
        <sz val="12"/>
        <color indexed="8"/>
        <rFont val="Times New Roman"/>
        <family val="1"/>
      </rPr>
      <t>Cash</t>
    </r>
    <r>
      <rPr>
        <b/>
        <sz val="12"/>
        <color indexed="8"/>
        <rFont val="Times New Roman"/>
        <family val="1"/>
      </rPr>
      <t xml:space="preserve"> </t>
    </r>
    <r>
      <rPr>
        <sz val="12"/>
        <color indexed="8"/>
        <rFont val="Times New Roman"/>
        <family val="1"/>
      </rPr>
      <t>Method</t>
    </r>
  </si>
  <si>
    <t>Including Cow-Calf Benchmark Values</t>
  </si>
  <si>
    <t xml:space="preserve">*Revenue includes base value adjustments for raised breeding stock. </t>
  </si>
  <si>
    <t>See sheet 10.</t>
  </si>
  <si>
    <t>See sheet 2. Part II, Expenses  d14.</t>
  </si>
  <si>
    <t>Sales in Fiscal Year - Year Calves Weaned  in</t>
  </si>
  <si>
    <t>Amount received in Current Tax Year</t>
  </si>
  <si>
    <t>If election to defer to Next Tax Year</t>
  </si>
  <si>
    <t xml:space="preserve">  Roughage</t>
  </si>
  <si>
    <t xml:space="preserve">  Complete Feed or Concentrates</t>
  </si>
  <si>
    <t xml:space="preserve">  Mineral &amp; Salt</t>
  </si>
  <si>
    <t xml:space="preserve">  Salary</t>
  </si>
  <si>
    <t xml:space="preserve">  Payroll Expenses</t>
  </si>
  <si>
    <t xml:space="preserve">  Contract Labor</t>
  </si>
  <si>
    <t xml:space="preserve">   Breeding </t>
  </si>
  <si>
    <t xml:space="preserve">   Herd Health &amp; Vet</t>
  </si>
  <si>
    <t xml:space="preserve">   Processing</t>
  </si>
  <si>
    <t xml:space="preserve">   Treatment</t>
  </si>
  <si>
    <t>Accrual Adjusted Income Statement</t>
  </si>
  <si>
    <t>Unfunded capital expenditures</t>
  </si>
  <si>
    <t>See sheet 6.</t>
  </si>
  <si>
    <r>
      <t>1.</t>
    </r>
    <r>
      <rPr>
        <sz val="7"/>
        <color indexed="8"/>
        <rFont val="Times New Roman"/>
        <family val="1"/>
      </rPr>
      <t xml:space="preserve">   </t>
    </r>
    <r>
      <rPr>
        <sz val="12"/>
        <color indexed="8"/>
        <rFont val="Times New Roman"/>
        <family val="1"/>
      </rPr>
      <t>Cow-Calf Sales by Category of Cattle</t>
    </r>
  </si>
  <si>
    <r>
      <t>2.</t>
    </r>
    <r>
      <rPr>
        <sz val="7"/>
        <color indexed="8"/>
        <rFont val="Times New Roman"/>
        <family val="1"/>
      </rPr>
      <t xml:space="preserve">   </t>
    </r>
    <r>
      <rPr>
        <sz val="12"/>
        <color indexed="8"/>
        <rFont val="Times New Roman"/>
        <family val="1"/>
      </rPr>
      <t xml:space="preserve">Cattle and Horse Beginning and Ending Annual Inventory </t>
    </r>
  </si>
  <si>
    <r>
      <t>3.</t>
    </r>
    <r>
      <rPr>
        <sz val="7"/>
        <color indexed="8"/>
        <rFont val="Times New Roman"/>
        <family val="1"/>
      </rPr>
      <t xml:space="preserve">  </t>
    </r>
    <r>
      <rPr>
        <sz val="12"/>
        <color indexed="8"/>
        <rFont val="Times New Roman"/>
        <family val="1"/>
      </rPr>
      <t>Standardize Performance Analysis (SPA) Cow-Calf Reproduction &amp; Production Data</t>
    </r>
  </si>
  <si>
    <t>4. Cow-Calf Herd Production, Sales, Death Loss and Transfer Data Summary</t>
  </si>
  <si>
    <r>
      <t>5.</t>
    </r>
    <r>
      <rPr>
        <sz val="7"/>
        <color indexed="8"/>
        <rFont val="Times New Roman"/>
        <family val="1"/>
      </rPr>
      <t xml:space="preserve">  </t>
    </r>
    <r>
      <rPr>
        <sz val="12"/>
        <color indexed="8"/>
        <rFont val="Times New Roman"/>
        <family val="1"/>
      </rPr>
      <t>Feed Beginning and Ending Inventory</t>
    </r>
  </si>
  <si>
    <t>Raised Replacement Heifer Summary Data</t>
  </si>
  <si>
    <t>___________________________________________________________________________________________________________________________________-</t>
  </si>
  <si>
    <t>Total Cost</t>
  </si>
  <si>
    <t>Total Cost/Head</t>
  </si>
  <si>
    <t>Purchased Breeding Cattle Sales, Purchases and Death Loss Data</t>
  </si>
  <si>
    <t>Death Loss in Purchased Breeding Herd In</t>
  </si>
  <si>
    <t>Head of Death Loss*</t>
  </si>
  <si>
    <t>Subtotal Heifer Calves</t>
  </si>
  <si>
    <t>Sales, Retained or kept for Replacement</t>
  </si>
  <si>
    <t>Breeding cattle must be identified as raised or purchased as the CPA needs this information to calculate capital gain (loss) to report to IRS.</t>
  </si>
  <si>
    <t>This date is used by the preparer of the IRS depreciation schedule reporting. See the additional spreadsheets of complete data.</t>
  </si>
  <si>
    <t>Purchased Breeding Cattle Description</t>
  </si>
  <si>
    <t>Cull Bulls</t>
  </si>
  <si>
    <t>See sheet 9.</t>
  </si>
  <si>
    <t>Cattle are on the depreciation schedule.</t>
  </si>
  <si>
    <t xml:space="preserve"> Cash Value of  Breeding Stock Sales</t>
  </si>
  <si>
    <t>Sales of Raised Breeding Cattle</t>
  </si>
  <si>
    <t>See sheet 9</t>
  </si>
  <si>
    <t>Coop dividends</t>
  </si>
  <si>
    <t>Open Heifer Before Exposed</t>
  </si>
  <si>
    <t>Weaned Open</t>
  </si>
  <si>
    <t>*Weaned open heifer includes added cost from weaning to open heifers. Open heifers are exposed.</t>
  </si>
  <si>
    <t>Weaned Open Heifer Before Exposed</t>
  </si>
  <si>
    <r>
      <rPr>
        <b/>
        <sz val="11"/>
        <rFont val="Times New Roman"/>
        <family val="1"/>
      </rPr>
      <t xml:space="preserve">Base Value </t>
    </r>
    <r>
      <rPr>
        <sz val="11"/>
        <rFont val="Times New Roman"/>
        <family val="1"/>
      </rPr>
      <t>is a value that approximates the cost of raising weaned to open replacement heifers, open replacement heifer exposed, and bred 1st. calf bred replacement heifers to breeding cows.  The base value is used to determine the cost basis value of the weaned heifer before being exposed, open heifers exposed, bred heifer and when transferred to the cow herd, and it is used to determine the amount of revenue to recognize from raising the replacement. This method approximates the alternative of capitalizing costs of producing replacements.</t>
    </r>
  </si>
  <si>
    <r>
      <rPr>
        <b/>
        <sz val="11"/>
        <rFont val="Times New Roman"/>
        <family val="1"/>
      </rPr>
      <t>Base value of a replacement</t>
    </r>
    <r>
      <rPr>
        <sz val="11"/>
        <rFont val="Times New Roman"/>
        <family val="1"/>
      </rPr>
      <t xml:space="preserve"> is used to adjust revenue to match to cost of replacement but also the calculate gain (loss) in sales of raised breeding stock. Raised breeding stock is inventoried at base value in a market valued balance sheet.</t>
    </r>
  </si>
  <si>
    <t>Retained Weaned Steers</t>
  </si>
  <si>
    <t>Retained Weaned Heifers</t>
  </si>
  <si>
    <t>Total Purchase Breeding Stock Death Loss</t>
  </si>
  <si>
    <t>Sales of Purchases Breeding Cattle</t>
  </si>
  <si>
    <t xml:space="preserve">   Data to calculate debt coverage and repayment capacity.</t>
  </si>
  <si>
    <t xml:space="preserve">These values must be provided by the tax CPA </t>
  </si>
  <si>
    <t>Gain or Loss on Sales of Assets - Value is calculate by tax CPA using the depreciation schedule.</t>
  </si>
  <si>
    <t>Must be part of IRS reporting.</t>
  </si>
  <si>
    <t>Raised Breeding Stock Sales Used to Calculate Capital Gains*</t>
  </si>
  <si>
    <t>_________________________________________________________________</t>
  </si>
  <si>
    <t>2. Sales of Raised Livestock</t>
  </si>
  <si>
    <t>See data below.</t>
  </si>
  <si>
    <t>Explain</t>
  </si>
  <si>
    <t>Purchased Breeding Stock Sales Used to Calculate Capital Gains Income</t>
  </si>
  <si>
    <t>Schedule F reported data and checked in this decision aid.</t>
  </si>
  <si>
    <t>See cattle sales numbers below</t>
  </si>
  <si>
    <r>
      <t xml:space="preserve">Depreciation - </t>
    </r>
    <r>
      <rPr>
        <b/>
        <sz val="12"/>
        <color indexed="8"/>
        <rFont val="Arial"/>
        <family val="2"/>
      </rPr>
      <t>Book</t>
    </r>
    <r>
      <rPr>
        <sz val="12"/>
        <color indexed="8"/>
        <rFont val="Arial"/>
        <family val="2"/>
      </rPr>
      <t xml:space="preserve"> or Calculated Replacement Cost</t>
    </r>
  </si>
  <si>
    <t xml:space="preserve">Need data from the filed tax forms. </t>
  </si>
  <si>
    <t>Herd Bulls</t>
  </si>
  <si>
    <t>9. Replacement Coverage Ratio = (c/d)</t>
  </si>
  <si>
    <t>3. Accrual Adjustment Data</t>
  </si>
  <si>
    <t>4. Accrual Adjusted Income Statement</t>
  </si>
  <si>
    <t xml:space="preserve">5. Market Valued Balance Sheet </t>
  </si>
  <si>
    <t>6. Statement of Cash Flow and Repayment Capacity</t>
  </si>
  <si>
    <t>7. FFSC Criteria and Performance Measurement</t>
  </si>
  <si>
    <t>8. Graph of Financial Efficiency Ratios</t>
  </si>
  <si>
    <t>9. Cow-Calf Production Sales and a Benchmark Summary</t>
  </si>
  <si>
    <t>10. Base Value Calculator for Raised Breeding Stock</t>
  </si>
  <si>
    <t>11. Cow-Calf Benchmark Values</t>
  </si>
  <si>
    <t xml:space="preserve">     Reports the Cow-Calf production and financial performance results.</t>
  </si>
  <si>
    <t>____________________________________________________________________________________</t>
  </si>
  <si>
    <t>Purchased Bulls</t>
  </si>
  <si>
    <t>__________________________________________________________________________________________</t>
  </si>
  <si>
    <t>Death loss of breeding stock is carried over to the next sheet as base value and capital (loss).</t>
  </si>
  <si>
    <t>Base value is the estimated cost of producing the raised breeding cattle.</t>
  </si>
  <si>
    <t>*If retained include the value in the accrual adjustments.</t>
  </si>
  <si>
    <t>Retained*</t>
  </si>
  <si>
    <t>See sheet 9. Cull breeding stock</t>
  </si>
  <si>
    <t xml:space="preserve"> Purchased Breeding Stock Sales</t>
  </si>
  <si>
    <r>
      <t xml:space="preserve"> Depreciation Adjustment - </t>
    </r>
    <r>
      <rPr>
        <b/>
        <sz val="12"/>
        <color indexed="8"/>
        <rFont val="Arial"/>
        <family val="2"/>
      </rPr>
      <t>Cost Basis</t>
    </r>
  </si>
  <si>
    <r>
      <t>6.</t>
    </r>
    <r>
      <rPr>
        <sz val="7"/>
        <color indexed="8"/>
        <rFont val="Times New Roman"/>
        <family val="1"/>
      </rPr>
      <t xml:space="preserve">  </t>
    </r>
    <r>
      <rPr>
        <sz val="12"/>
        <color indexed="8"/>
        <rFont val="Times New Roman"/>
        <family val="1"/>
      </rPr>
      <t>Capital Asset Depreciation Using a Replacement Cost Calculator</t>
    </r>
  </si>
  <si>
    <t>See alternative decision aid</t>
  </si>
  <si>
    <t>that includes purchased for resale cattle.</t>
  </si>
  <si>
    <t>Other Loan  Payments</t>
  </si>
  <si>
    <t>Includes Interest, before taxes.</t>
  </si>
  <si>
    <t xml:space="preserve">  Mortgage - Loan Principal Payment</t>
  </si>
  <si>
    <t>Not included in IRS cash expenses.</t>
  </si>
  <si>
    <t>b. Other</t>
  </si>
  <si>
    <t>Liabilities/Asset Ratio</t>
  </si>
  <si>
    <t>Liabilities/Equity Ratio</t>
  </si>
  <si>
    <t>Replacement Heifers</t>
  </si>
  <si>
    <t>3. Liability/Asset Ratio</t>
  </si>
  <si>
    <t>2. Working Capital as % of Gross Revenues</t>
  </si>
  <si>
    <t>Working Capital - See Balance Sheet</t>
  </si>
  <si>
    <t>Mortgage Loan Payments</t>
  </si>
  <si>
    <t>Working Capital Current Assets - Current Liabilities</t>
  </si>
  <si>
    <t>This is only an example to check calculations. A real IRS Schedule F completed is the starting point. Use the blank spreadsheet.</t>
  </si>
  <si>
    <t>Number of Breeding Cows &amp; Bulls  in Herd -Beginning Fiscal Year - BCU</t>
  </si>
  <si>
    <t>Herd Bulls Used</t>
  </si>
  <si>
    <t>Included replacement heifer in the breeding cows exposed in the breeding season.</t>
  </si>
  <si>
    <t>Net Accrul Adjusted Income From Operations</t>
  </si>
  <si>
    <t>Accrual Adjusted Gross Revenue</t>
  </si>
  <si>
    <t>Purchased herd bulls</t>
  </si>
  <si>
    <t>IRS Form 4797 Breeding stock cash sales.</t>
  </si>
  <si>
    <t>Used in IRS capital gains calculations.</t>
  </si>
  <si>
    <r>
      <t xml:space="preserve">Gain or loss on sales of assets is reported on </t>
    </r>
    <r>
      <rPr>
        <b/>
        <sz val="11"/>
        <rFont val="Times New Roman"/>
        <family val="1"/>
      </rPr>
      <t>IRS form 4797</t>
    </r>
    <r>
      <rPr>
        <sz val="11"/>
        <rFont val="Times New Roman"/>
        <family val="1"/>
      </rPr>
      <t xml:space="preserve"> Sale of Business Property.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</si>
</sst>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quot;$&quot;#,##0.00"/>
    <numFmt numFmtId="165" formatCode="&quot;$&quot;#,##0"/>
    <numFmt numFmtId="166" formatCode="0.0%"/>
    <numFmt numFmtId="167" formatCode="[$-409]d\-mmm\-yy;@"/>
    <numFmt numFmtId="168" formatCode="[$$-409]#,##0.00_);[Red]\([$$-409]#,##0.00\)"/>
    <numFmt numFmtId="169" formatCode="[$$-409]#,##0_);[Red]\([$$-409]#,##0\)"/>
    <numFmt numFmtId="170" formatCode="0_)"/>
    <numFmt numFmtId="171" formatCode="_(* #,##0_);_(* \(#,##0\);_(* &quot;-&quot;??_);_(@_)"/>
    <numFmt numFmtId="172" formatCode="0.0"/>
  </numFmts>
  <fonts count="80" x14ac:knownFonts="1">
    <font>
      <sz val="11"/>
      <color indexed="8"/>
      <name val="Calibri"/>
      <family val="2"/>
      <scheme val="minor"/>
    </font>
    <font>
      <sz val="12"/>
      <color theme="1"/>
      <name val="Arial"/>
      <family val="2"/>
    </font>
    <font>
      <sz val="12"/>
      <color theme="1"/>
      <name val="Arial"/>
      <family val="2"/>
    </font>
    <font>
      <b/>
      <sz val="12"/>
      <color theme="1"/>
      <name val="Times New Roman"/>
      <family val="1"/>
    </font>
    <font>
      <b/>
      <sz val="12"/>
      <color theme="4"/>
      <name val="Times New Roman"/>
      <family val="1"/>
    </font>
    <font>
      <sz val="12"/>
      <color indexed="8"/>
      <name val="Times New Roman"/>
      <family val="1"/>
    </font>
    <font>
      <sz val="12"/>
      <color theme="1"/>
      <name val="Times New Roman"/>
      <family val="1"/>
    </font>
    <font>
      <b/>
      <sz val="12"/>
      <color indexed="8"/>
      <name val="Times New Roman"/>
      <family val="1"/>
    </font>
    <font>
      <sz val="12"/>
      <color theme="4"/>
      <name val="Times New Roman"/>
      <family val="1"/>
    </font>
    <font>
      <sz val="12"/>
      <name val="Times New Roman"/>
      <family val="1"/>
    </font>
    <font>
      <sz val="10"/>
      <color indexed="8"/>
      <name val="Times New Roman"/>
      <family val="1"/>
    </font>
    <font>
      <b/>
      <sz val="12"/>
      <name val="Times New Roman"/>
      <family val="1"/>
    </font>
    <font>
      <sz val="8"/>
      <color indexed="8"/>
      <name val="Times New Roman"/>
      <family val="1"/>
    </font>
    <font>
      <sz val="12"/>
      <color rgb="FF3333FF"/>
      <name val="Times New Roman"/>
      <family val="1"/>
    </font>
    <font>
      <b/>
      <sz val="12"/>
      <color rgb="FF3333FF"/>
      <name val="Times New Roman"/>
      <family val="1"/>
    </font>
    <font>
      <sz val="11"/>
      <color rgb="FF3333FF"/>
      <name val="Calibri"/>
      <family val="2"/>
      <scheme val="minor"/>
    </font>
    <font>
      <b/>
      <sz val="12"/>
      <color theme="1"/>
      <name val="Arial"/>
      <family val="2"/>
    </font>
    <font>
      <b/>
      <sz val="12"/>
      <name val="Arial"/>
      <family val="2"/>
    </font>
    <font>
      <sz val="11"/>
      <color indexed="8"/>
      <name val="Calibri"/>
      <family val="2"/>
      <scheme val="minor"/>
    </font>
    <font>
      <b/>
      <sz val="14"/>
      <name val="Arial"/>
      <family val="2"/>
    </font>
    <font>
      <sz val="12"/>
      <color rgb="FF0033CC"/>
      <name val="Arial"/>
      <family val="2"/>
    </font>
    <font>
      <b/>
      <sz val="10"/>
      <name val="Arial"/>
      <family val="2"/>
    </font>
    <font>
      <sz val="12"/>
      <color indexed="39"/>
      <name val="Arial"/>
      <family val="2"/>
    </font>
    <font>
      <sz val="10"/>
      <color indexed="39"/>
      <name val="Arial"/>
      <family val="2"/>
    </font>
    <font>
      <sz val="12"/>
      <name val="Arial"/>
      <family val="2"/>
    </font>
    <font>
      <sz val="10"/>
      <color indexed="18"/>
      <name val="Arial"/>
      <family val="2"/>
    </font>
    <font>
      <sz val="10"/>
      <color rgb="FF0033CC"/>
      <name val="Arial"/>
      <family val="2"/>
    </font>
    <font>
      <sz val="12"/>
      <color indexed="8"/>
      <name val="Arial"/>
      <family val="2"/>
    </font>
    <font>
      <sz val="11"/>
      <color rgb="FF3333FF"/>
      <name val="Times New Roman"/>
      <family val="1"/>
    </font>
    <font>
      <b/>
      <sz val="12"/>
      <color rgb="FF0033CC"/>
      <name val="Arial"/>
      <family val="2"/>
    </font>
    <font>
      <sz val="11"/>
      <color rgb="FF3333FF"/>
      <name val="Arial"/>
      <family val="2"/>
    </font>
    <font>
      <sz val="12"/>
      <color indexed="12"/>
      <name val="Arial"/>
      <family val="2"/>
    </font>
    <font>
      <b/>
      <sz val="11"/>
      <color rgb="FF3333FF"/>
      <name val="Arial"/>
      <family val="2"/>
    </font>
    <font>
      <sz val="10"/>
      <color rgb="FF0070C0"/>
      <name val="Arial"/>
      <family val="2"/>
    </font>
    <font>
      <b/>
      <sz val="11"/>
      <name val="Arial"/>
      <family val="2"/>
    </font>
    <font>
      <sz val="12"/>
      <color rgb="FF0000FF"/>
      <name val="Arial"/>
      <family val="2"/>
    </font>
    <font>
      <sz val="10"/>
      <name val="Arial"/>
      <family val="2"/>
    </font>
    <font>
      <sz val="10"/>
      <color rgb="FF3333FF"/>
      <name val="Arial"/>
      <family val="2"/>
    </font>
    <font>
      <sz val="12"/>
      <color rgb="FF3333FF"/>
      <name val="Calibri"/>
      <family val="2"/>
      <scheme val="minor"/>
    </font>
    <font>
      <sz val="12"/>
      <color rgb="FF3333FF"/>
      <name val="Arial"/>
      <family val="2"/>
    </font>
    <font>
      <b/>
      <sz val="12"/>
      <color indexed="8"/>
      <name val="Arial"/>
      <family val="2"/>
    </font>
    <font>
      <sz val="11"/>
      <color indexed="8"/>
      <name val="Arial"/>
      <family val="2"/>
    </font>
    <font>
      <b/>
      <sz val="11"/>
      <color indexed="8"/>
      <name val="Arial"/>
      <family val="2"/>
    </font>
    <font>
      <sz val="12"/>
      <color indexed="8"/>
      <name val="Calibri"/>
      <family val="2"/>
      <scheme val="minor"/>
    </font>
    <font>
      <sz val="11"/>
      <name val="Times New Roman"/>
      <family val="1"/>
    </font>
    <font>
      <sz val="10"/>
      <color indexed="8"/>
      <name val="Arial"/>
      <family val="2"/>
    </font>
    <font>
      <sz val="11"/>
      <color rgb="FFC00000"/>
      <name val="Arial"/>
      <family val="2"/>
    </font>
    <font>
      <b/>
      <sz val="11"/>
      <name val="Times New Roman"/>
      <family val="1"/>
    </font>
    <font>
      <sz val="10"/>
      <name val="Times New Roman"/>
      <family val="1"/>
    </font>
    <font>
      <b/>
      <sz val="11"/>
      <color indexed="8"/>
      <name val="Calibri"/>
      <family val="2"/>
      <scheme val="minor"/>
    </font>
    <font>
      <b/>
      <sz val="12"/>
      <color rgb="FF3333FF"/>
      <name val="Arial"/>
      <family val="2"/>
    </font>
    <font>
      <b/>
      <sz val="10"/>
      <color indexed="39"/>
      <name val="Arial"/>
      <family val="2"/>
    </font>
    <font>
      <b/>
      <sz val="11"/>
      <color indexed="8"/>
      <name val="Times New Roman"/>
      <family val="1"/>
    </font>
    <font>
      <sz val="9"/>
      <color indexed="8"/>
      <name val="Arial"/>
      <family val="2"/>
    </font>
    <font>
      <sz val="12"/>
      <color rgb="FFFF0000"/>
      <name val="Times New Roman"/>
      <family val="1"/>
    </font>
    <font>
      <sz val="11"/>
      <color indexed="8"/>
      <name val="Times New Roman"/>
      <family val="1"/>
    </font>
    <font>
      <sz val="12"/>
      <color indexed="12"/>
      <name val="Times New Roman"/>
      <family val="1"/>
    </font>
    <font>
      <b/>
      <sz val="10"/>
      <color indexed="8"/>
      <name val="Arial"/>
      <family val="2"/>
    </font>
    <font>
      <b/>
      <sz val="10"/>
      <name val="Times New Roman"/>
      <family val="1"/>
    </font>
    <font>
      <sz val="7"/>
      <color indexed="8"/>
      <name val="Times New Roman"/>
      <family val="1"/>
    </font>
    <font>
      <sz val="11"/>
      <name val="Arial"/>
      <family val="2"/>
    </font>
    <font>
      <sz val="12"/>
      <color rgb="FF0070C0"/>
      <name val="Arial"/>
      <family val="2"/>
    </font>
    <font>
      <b/>
      <sz val="11"/>
      <color rgb="FF3333FF"/>
      <name val="Times New Roman"/>
      <family val="1"/>
    </font>
    <font>
      <b/>
      <sz val="9"/>
      <color indexed="8"/>
      <name val="Times New Roman"/>
      <family val="1"/>
    </font>
    <font>
      <sz val="14"/>
      <name val="Arial"/>
      <family val="2"/>
    </font>
    <font>
      <sz val="11"/>
      <color theme="1"/>
      <name val="Arial"/>
      <family val="2"/>
    </font>
    <font>
      <b/>
      <sz val="11"/>
      <name val="Calibri"/>
      <family val="2"/>
      <scheme val="minor"/>
    </font>
    <font>
      <sz val="11"/>
      <name val="Calibri"/>
      <family val="2"/>
      <scheme val="minor"/>
    </font>
    <font>
      <sz val="9"/>
      <name val="Arial"/>
      <family val="2"/>
    </font>
    <font>
      <sz val="9"/>
      <color rgb="FF3333FF"/>
      <name val="Arial"/>
      <family val="2"/>
    </font>
    <font>
      <b/>
      <sz val="10"/>
      <color indexed="8"/>
      <name val="Times New Roman"/>
      <family val="1"/>
    </font>
    <font>
      <b/>
      <sz val="14"/>
      <color indexed="8"/>
      <name val="Times New Roman"/>
      <family val="1"/>
    </font>
    <font>
      <b/>
      <sz val="11"/>
      <color rgb="FF3333FF"/>
      <name val="Calibri"/>
      <family val="2"/>
      <scheme val="minor"/>
    </font>
    <font>
      <sz val="12"/>
      <name val="Calibri"/>
      <family val="2"/>
      <scheme val="minor"/>
    </font>
    <font>
      <b/>
      <sz val="12"/>
      <color rgb="FFC00000"/>
      <name val="Times New Roman"/>
      <family val="1"/>
    </font>
    <font>
      <sz val="12"/>
      <color rgb="FFC00000"/>
      <name val="Times New Roman"/>
      <family val="1"/>
    </font>
    <font>
      <b/>
      <sz val="12"/>
      <color rgb="FFFF0000"/>
      <name val="Times New Roman"/>
      <family val="1"/>
    </font>
    <font>
      <b/>
      <sz val="8"/>
      <name val="Arial"/>
      <family val="2"/>
    </font>
    <font>
      <sz val="11"/>
      <color rgb="FFFF0000"/>
      <name val="Times New Roman"/>
      <family val="1"/>
    </font>
    <font>
      <sz val="11"/>
      <color rgb="FFFF0000"/>
      <name val="Calibri"/>
      <family val="2"/>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43" fontId="18" fillId="0" borderId="0" applyFont="0" applyFill="0" applyBorder="0" applyAlignment="0" applyProtection="0"/>
    <xf numFmtId="9" fontId="18" fillId="0" borderId="0" applyFont="0" applyFill="0" applyBorder="0" applyAlignment="0" applyProtection="0"/>
    <xf numFmtId="0" fontId="36" fillId="0" borderId="0"/>
    <xf numFmtId="0" fontId="24" fillId="0" borderId="0"/>
    <xf numFmtId="0" fontId="36" fillId="0" borderId="0"/>
    <xf numFmtId="9" fontId="24" fillId="0" borderId="0" applyFont="0" applyFill="0" applyBorder="0" applyAlignment="0" applyProtection="0"/>
  </cellStyleXfs>
  <cellXfs count="493">
    <xf numFmtId="0" fontId="0" fillId="0" borderId="0" xfId="0"/>
    <xf numFmtId="0" fontId="3" fillId="0" borderId="0" xfId="0" applyFont="1"/>
    <xf numFmtId="0" fontId="4" fillId="0" borderId="0" xfId="0" applyFont="1" applyBorder="1" applyProtection="1">
      <protection locked="0"/>
    </xf>
    <xf numFmtId="0" fontId="6" fillId="0" borderId="0" xfId="0" applyFont="1"/>
    <xf numFmtId="0" fontId="3" fillId="0" borderId="0" xfId="0" applyFont="1" applyAlignment="1">
      <alignment horizontal="center"/>
    </xf>
    <xf numFmtId="0" fontId="5" fillId="0" borderId="0" xfId="0" applyFont="1" applyAlignment="1">
      <alignment horizontal="left"/>
    </xf>
    <xf numFmtId="0" fontId="7" fillId="0" borderId="0" xfId="0" applyFont="1" applyAlignment="1">
      <alignment horizontal="left"/>
    </xf>
    <xf numFmtId="0" fontId="7" fillId="0" borderId="0" xfId="0" applyFont="1"/>
    <xf numFmtId="164" fontId="9" fillId="0" borderId="0" xfId="0" applyNumberFormat="1" applyFont="1" applyProtection="1"/>
    <xf numFmtId="164" fontId="7" fillId="0" borderId="0" xfId="0" applyNumberFormat="1" applyFont="1" applyAlignment="1">
      <alignment horizontal="right"/>
    </xf>
    <xf numFmtId="0" fontId="7" fillId="0" borderId="0" xfId="0" applyFont="1" applyAlignment="1">
      <alignment horizontal="center"/>
    </xf>
    <xf numFmtId="164" fontId="7" fillId="0" borderId="0" xfId="0" applyNumberFormat="1" applyFont="1"/>
    <xf numFmtId="0" fontId="10" fillId="0" borderId="0" xfId="0" applyFont="1"/>
    <xf numFmtId="0" fontId="11" fillId="0" borderId="0" xfId="0" applyFont="1" applyProtection="1">
      <protection locked="0"/>
    </xf>
    <xf numFmtId="0" fontId="8" fillId="0" borderId="0" xfId="0" applyFont="1" applyBorder="1" applyAlignment="1" applyProtection="1">
      <alignment horizontal="left"/>
      <protection locked="0"/>
    </xf>
    <xf numFmtId="0" fontId="0" fillId="0" borderId="0" xfId="0"/>
    <xf numFmtId="0" fontId="5" fillId="0" borderId="0" xfId="0" applyFont="1" applyAlignment="1">
      <alignment horizontal="center"/>
    </xf>
    <xf numFmtId="0" fontId="5" fillId="0" borderId="0" xfId="0" applyFont="1"/>
    <xf numFmtId="0" fontId="8" fillId="0" borderId="1" xfId="0" applyFont="1" applyBorder="1" applyAlignment="1" applyProtection="1">
      <alignment horizontal="left"/>
      <protection locked="0"/>
    </xf>
    <xf numFmtId="0" fontId="12" fillId="0" borderId="0" xfId="0" applyFont="1" applyAlignment="1">
      <alignment horizontal="left"/>
    </xf>
    <xf numFmtId="0" fontId="6" fillId="0" borderId="0" xfId="0" applyFont="1" applyAlignment="1">
      <alignment horizontal="center"/>
    </xf>
    <xf numFmtId="164" fontId="13" fillId="0" borderId="0" xfId="0" applyNumberFormat="1" applyFont="1" applyProtection="1">
      <protection locked="0"/>
    </xf>
    <xf numFmtId="0" fontId="11" fillId="0" borderId="0" xfId="0" applyFont="1" applyAlignment="1">
      <alignment horizontal="center"/>
    </xf>
    <xf numFmtId="0" fontId="14" fillId="0" borderId="2" xfId="0" applyFont="1" applyBorder="1" applyProtection="1">
      <protection locked="0"/>
    </xf>
    <xf numFmtId="164" fontId="13" fillId="0" borderId="2" xfId="0" applyNumberFormat="1" applyFont="1" applyBorder="1" applyProtection="1">
      <protection locked="0"/>
    </xf>
    <xf numFmtId="0" fontId="13" fillId="0" borderId="0" xfId="0" applyFont="1" applyAlignment="1">
      <alignment horizontal="center"/>
    </xf>
    <xf numFmtId="0" fontId="16" fillId="0" borderId="0" xfId="0" applyFont="1"/>
    <xf numFmtId="0" fontId="17" fillId="0" borderId="0" xfId="0" applyFont="1"/>
    <xf numFmtId="0" fontId="16" fillId="0" borderId="0" xfId="0" applyFont="1" applyAlignment="1">
      <alignment horizontal="center"/>
    </xf>
    <xf numFmtId="0" fontId="17" fillId="0" borderId="0" xfId="0" applyFont="1" applyAlignment="1">
      <alignment horizontal="center"/>
    </xf>
    <xf numFmtId="14" fontId="17" fillId="0" borderId="0" xfId="0" applyNumberFormat="1" applyFont="1"/>
    <xf numFmtId="0" fontId="21" fillId="0" borderId="0" xfId="0" applyFont="1"/>
    <xf numFmtId="165" fontId="22" fillId="0" borderId="0" xfId="1" applyNumberFormat="1" applyFont="1" applyProtection="1">
      <protection locked="0"/>
    </xf>
    <xf numFmtId="165" fontId="17" fillId="0" borderId="0" xfId="1" applyNumberFormat="1" applyFont="1"/>
    <xf numFmtId="165" fontId="0" fillId="0" borderId="0" xfId="1" applyNumberFormat="1" applyFont="1"/>
    <xf numFmtId="165" fontId="20" fillId="0" borderId="0" xfId="1" applyNumberFormat="1" applyFont="1" applyProtection="1">
      <protection locked="0"/>
    </xf>
    <xf numFmtId="165" fontId="0" fillId="0" borderId="0" xfId="0" applyNumberFormat="1"/>
    <xf numFmtId="165" fontId="17" fillId="0" borderId="0" xfId="1" applyNumberFormat="1" applyFont="1" applyProtection="1"/>
    <xf numFmtId="165" fontId="21" fillId="0" borderId="0" xfId="1" applyNumberFormat="1" applyFont="1" applyProtection="1"/>
    <xf numFmtId="0" fontId="25" fillId="0" borderId="0" xfId="0" applyFont="1" applyProtection="1">
      <protection locked="0"/>
    </xf>
    <xf numFmtId="0" fontId="24" fillId="0" borderId="0" xfId="0" applyFont="1"/>
    <xf numFmtId="0" fontId="27" fillId="0" borderId="0" xfId="0" applyFont="1"/>
    <xf numFmtId="0" fontId="13" fillId="0" borderId="0" xfId="0" applyFont="1" applyProtection="1">
      <protection locked="0"/>
    </xf>
    <xf numFmtId="0" fontId="13" fillId="0" borderId="0" xfId="0" applyFont="1" applyAlignment="1">
      <alignment horizontal="left" wrapText="1"/>
    </xf>
    <xf numFmtId="0" fontId="13" fillId="0" borderId="1"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0" xfId="0" applyFont="1" applyAlignment="1" applyProtection="1">
      <alignment horizontal="left"/>
      <protection locked="0"/>
    </xf>
    <xf numFmtId="0" fontId="28" fillId="0" borderId="0" xfId="0" applyFont="1" applyProtection="1">
      <protection locked="0"/>
    </xf>
    <xf numFmtId="164" fontId="7" fillId="0" borderId="0" xfId="0" applyNumberFormat="1" applyFont="1" applyAlignment="1">
      <alignment horizontal="center"/>
    </xf>
    <xf numFmtId="0" fontId="28" fillId="0" borderId="1" xfId="0" applyFont="1" applyBorder="1" applyProtection="1">
      <protection locked="0"/>
    </xf>
    <xf numFmtId="0" fontId="28" fillId="0" borderId="0" xfId="0" applyFont="1" applyBorder="1" applyProtection="1">
      <protection locked="0"/>
    </xf>
    <xf numFmtId="164" fontId="11" fillId="0" borderId="0" xfId="0" applyNumberFormat="1" applyFont="1" applyProtection="1"/>
    <xf numFmtId="165" fontId="2" fillId="0" borderId="0" xfId="1" applyNumberFormat="1" applyFont="1"/>
    <xf numFmtId="165" fontId="2" fillId="0" borderId="0" xfId="0" applyNumberFormat="1" applyFont="1"/>
    <xf numFmtId="0" fontId="2" fillId="0" borderId="0" xfId="0" applyFont="1"/>
    <xf numFmtId="0" fontId="17" fillId="0" borderId="1" xfId="0" applyFont="1" applyBorder="1" applyAlignment="1" applyProtection="1">
      <alignment horizontal="left"/>
    </xf>
    <xf numFmtId="0" fontId="21" fillId="0" borderId="0" xfId="0" applyFont="1" applyAlignment="1">
      <alignment horizontal="center"/>
    </xf>
    <xf numFmtId="0" fontId="17" fillId="0" borderId="0" xfId="0" applyFont="1" applyAlignment="1" applyProtection="1">
      <alignment horizontal="center"/>
      <protection locked="0"/>
    </xf>
    <xf numFmtId="167" fontId="29" fillId="0" borderId="6" xfId="0" applyNumberFormat="1" applyFont="1" applyBorder="1" applyProtection="1">
      <protection locked="0"/>
    </xf>
    <xf numFmtId="0" fontId="30" fillId="0" borderId="0" xfId="0" applyFont="1" applyProtection="1">
      <protection locked="0"/>
    </xf>
    <xf numFmtId="167" fontId="17" fillId="0" borderId="0" xfId="0" applyNumberFormat="1" applyFont="1"/>
    <xf numFmtId="0" fontId="31" fillId="0" borderId="0" xfId="0" applyFont="1" applyProtection="1">
      <protection locked="0"/>
    </xf>
    <xf numFmtId="164" fontId="31" fillId="0" borderId="7" xfId="0" applyNumberFormat="1" applyFont="1" applyBorder="1"/>
    <xf numFmtId="164" fontId="24" fillId="0" borderId="0" xfId="0" applyNumberFormat="1" applyFont="1"/>
    <xf numFmtId="168" fontId="24" fillId="0" borderId="0" xfId="0" applyNumberFormat="1" applyFont="1"/>
    <xf numFmtId="0" fontId="17" fillId="0" borderId="0" xfId="0" applyFont="1" applyProtection="1">
      <protection locked="0"/>
    </xf>
    <xf numFmtId="0" fontId="32" fillId="0" borderId="0" xfId="0" applyFont="1" applyProtection="1">
      <protection locked="0"/>
    </xf>
    <xf numFmtId="164" fontId="17" fillId="0" borderId="0" xfId="0" applyNumberFormat="1" applyFont="1"/>
    <xf numFmtId="168" fontId="17" fillId="0" borderId="0" xfId="0" applyNumberFormat="1" applyFont="1"/>
    <xf numFmtId="0" fontId="24" fillId="0" borderId="0" xfId="0" applyFont="1" applyProtection="1">
      <protection locked="0"/>
    </xf>
    <xf numFmtId="168" fontId="17" fillId="0" borderId="0" xfId="0" applyNumberFormat="1" applyFont="1" applyAlignment="1">
      <alignment horizontal="center"/>
    </xf>
    <xf numFmtId="0" fontId="33" fillId="0" borderId="0" xfId="0" applyFont="1" applyProtection="1">
      <protection locked="0"/>
    </xf>
    <xf numFmtId="165" fontId="30" fillId="0" borderId="0" xfId="0" applyNumberFormat="1" applyFont="1" applyAlignment="1" applyProtection="1">
      <alignment horizontal="center"/>
      <protection locked="0"/>
    </xf>
    <xf numFmtId="169" fontId="24" fillId="0" borderId="0" xfId="0" applyNumberFormat="1" applyFont="1"/>
    <xf numFmtId="164" fontId="0" fillId="0" borderId="0" xfId="0" applyNumberFormat="1"/>
    <xf numFmtId="168" fontId="0" fillId="0" borderId="0" xfId="0" applyNumberFormat="1"/>
    <xf numFmtId="0" fontId="35" fillId="0" borderId="0" xfId="0" applyFont="1" applyProtection="1">
      <protection locked="0"/>
    </xf>
    <xf numFmtId="165" fontId="36" fillId="0" borderId="0" xfId="0" applyNumberFormat="1" applyFont="1"/>
    <xf numFmtId="6" fontId="24" fillId="0" borderId="0" xfId="0" applyNumberFormat="1" applyFont="1"/>
    <xf numFmtId="164" fontId="31" fillId="0" borderId="8" xfId="0" applyNumberFormat="1" applyFont="1" applyBorder="1"/>
    <xf numFmtId="164" fontId="17" fillId="0" borderId="9" xfId="0" applyNumberFormat="1" applyFont="1" applyBorder="1"/>
    <xf numFmtId="164" fontId="31" fillId="0" borderId="0" xfId="0" applyNumberFormat="1" applyFont="1"/>
    <xf numFmtId="164" fontId="17" fillId="0" borderId="0" xfId="0" applyNumberFormat="1" applyFont="1" applyAlignment="1">
      <alignment horizontal="center"/>
    </xf>
    <xf numFmtId="6" fontId="21" fillId="0" borderId="0" xfId="0" applyNumberFormat="1" applyFont="1" applyAlignment="1">
      <alignment horizontal="center"/>
    </xf>
    <xf numFmtId="0" fontId="17" fillId="0" borderId="0" xfId="0" applyFont="1" applyAlignment="1">
      <alignment horizontal="center"/>
    </xf>
    <xf numFmtId="0" fontId="40" fillId="0" borderId="0" xfId="0" applyFont="1"/>
    <xf numFmtId="0" fontId="41" fillId="0" borderId="0" xfId="0" applyFont="1"/>
    <xf numFmtId="164" fontId="27" fillId="0" borderId="0" xfId="0" applyNumberFormat="1" applyFont="1"/>
    <xf numFmtId="164" fontId="43" fillId="0" borderId="0" xfId="0" applyNumberFormat="1" applyFont="1"/>
    <xf numFmtId="0" fontId="43" fillId="0" borderId="0" xfId="0" applyFont="1"/>
    <xf numFmtId="8" fontId="40" fillId="0" borderId="0" xfId="0" applyNumberFormat="1" applyFont="1"/>
    <xf numFmtId="164" fontId="40" fillId="0" borderId="0" xfId="0" applyNumberFormat="1" applyFont="1"/>
    <xf numFmtId="0" fontId="11" fillId="0" borderId="0" xfId="0" applyFont="1" applyBorder="1" applyProtection="1"/>
    <xf numFmtId="0" fontId="9" fillId="0" borderId="0" xfId="0" applyFont="1" applyProtection="1">
      <protection locked="0"/>
    </xf>
    <xf numFmtId="0" fontId="13" fillId="0" borderId="0" xfId="0" applyFont="1" applyBorder="1" applyAlignment="1" applyProtection="1">
      <alignment horizontal="left"/>
      <protection locked="0"/>
    </xf>
    <xf numFmtId="0" fontId="0" fillId="0" borderId="0" xfId="0" applyAlignment="1">
      <alignment horizontal="center"/>
    </xf>
    <xf numFmtId="0" fontId="39" fillId="0" borderId="0" xfId="0" applyFont="1" applyProtection="1">
      <protection locked="0"/>
    </xf>
    <xf numFmtId="0" fontId="0" fillId="0" borderId="0" xfId="0"/>
    <xf numFmtId="0" fontId="24" fillId="0" borderId="2" xfId="0" applyFont="1" applyBorder="1" applyProtection="1"/>
    <xf numFmtId="0" fontId="0" fillId="0" borderId="0" xfId="0"/>
    <xf numFmtId="0" fontId="44" fillId="0" borderId="1" xfId="0" applyFont="1" applyBorder="1" applyProtection="1">
      <protection locked="0"/>
    </xf>
    <xf numFmtId="0" fontId="0" fillId="0" borderId="0" xfId="0" applyAlignment="1">
      <alignment horizontal="center"/>
    </xf>
    <xf numFmtId="0" fontId="0" fillId="0" borderId="0" xfId="0"/>
    <xf numFmtId="0" fontId="0" fillId="0" borderId="0" xfId="0"/>
    <xf numFmtId="0" fontId="49" fillId="0" borderId="0" xfId="0" applyFont="1"/>
    <xf numFmtId="0" fontId="13" fillId="0" borderId="1" xfId="0" applyFont="1" applyBorder="1" applyAlignment="1" applyProtection="1">
      <alignment horizontal="left"/>
    </xf>
    <xf numFmtId="0" fontId="28" fillId="0" borderId="1" xfId="0" applyFont="1" applyBorder="1" applyAlignment="1" applyProtection="1">
      <alignment horizontal="left"/>
    </xf>
    <xf numFmtId="0" fontId="9" fillId="0" borderId="0" xfId="0" applyFont="1"/>
    <xf numFmtId="8" fontId="5" fillId="0" borderId="0" xfId="0" applyNumberFormat="1" applyFont="1"/>
    <xf numFmtId="0" fontId="9" fillId="0" borderId="0" xfId="0" applyFont="1" applyProtection="1"/>
    <xf numFmtId="0" fontId="0" fillId="0" borderId="0" xfId="0"/>
    <xf numFmtId="0" fontId="39" fillId="0" borderId="0" xfId="0" applyFont="1"/>
    <xf numFmtId="0" fontId="0" fillId="0" borderId="0" xfId="0"/>
    <xf numFmtId="0" fontId="0" fillId="0" borderId="0" xfId="0"/>
    <xf numFmtId="0" fontId="15" fillId="0" borderId="0" xfId="0" applyFont="1" applyProtection="1">
      <protection locked="0"/>
    </xf>
    <xf numFmtId="0" fontId="52" fillId="0" borderId="0" xfId="0" applyFont="1"/>
    <xf numFmtId="8" fontId="7" fillId="0" borderId="0" xfId="0" applyNumberFormat="1" applyFont="1"/>
    <xf numFmtId="0" fontId="0" fillId="0" borderId="0" xfId="0"/>
    <xf numFmtId="0" fontId="45" fillId="0" borderId="0" xfId="0" applyFont="1"/>
    <xf numFmtId="2" fontId="16" fillId="0" borderId="0" xfId="2" applyNumberFormat="1" applyFont="1"/>
    <xf numFmtId="2" fontId="16" fillId="0" borderId="0" xfId="0" applyNumberFormat="1" applyFont="1"/>
    <xf numFmtId="0" fontId="53" fillId="0" borderId="0" xfId="0" applyFont="1"/>
    <xf numFmtId="8" fontId="0" fillId="0" borderId="0" xfId="0" applyNumberFormat="1"/>
    <xf numFmtId="0" fontId="0" fillId="0" borderId="0" xfId="0"/>
    <xf numFmtId="0" fontId="27" fillId="0" borderId="0" xfId="0" applyFont="1" applyAlignment="1">
      <alignment horizontal="center"/>
    </xf>
    <xf numFmtId="2" fontId="40" fillId="0" borderId="0" xfId="0" applyNumberFormat="1" applyFont="1"/>
    <xf numFmtId="0" fontId="28" fillId="0" borderId="0" xfId="0" applyFont="1" applyBorder="1" applyAlignment="1" applyProtection="1">
      <alignment horizontal="left"/>
    </xf>
    <xf numFmtId="0" fontId="44" fillId="0" borderId="0" xfId="0" applyFont="1" applyBorder="1" applyAlignment="1" applyProtection="1">
      <alignment horizontal="left"/>
    </xf>
    <xf numFmtId="166" fontId="40" fillId="0" borderId="0" xfId="2" applyNumberFormat="1" applyFont="1"/>
    <xf numFmtId="164" fontId="49" fillId="0" borderId="0" xfId="0" applyNumberFormat="1" applyFont="1"/>
    <xf numFmtId="166" fontId="43" fillId="0" borderId="0" xfId="0" applyNumberFormat="1" applyFont="1"/>
    <xf numFmtId="166" fontId="17" fillId="0" borderId="0" xfId="2" applyNumberFormat="1" applyFont="1"/>
    <xf numFmtId="0" fontId="40" fillId="0" borderId="0" xfId="0" applyFont="1" applyAlignment="1">
      <alignment horizontal="center"/>
    </xf>
    <xf numFmtId="2" fontId="40" fillId="0" borderId="0" xfId="2" applyNumberFormat="1" applyFont="1"/>
    <xf numFmtId="2" fontId="42" fillId="0" borderId="0" xfId="0" applyNumberFormat="1" applyFont="1"/>
    <xf numFmtId="0" fontId="0" fillId="0" borderId="0" xfId="0"/>
    <xf numFmtId="0" fontId="11" fillId="0" borderId="0" xfId="0" applyFont="1" applyProtection="1"/>
    <xf numFmtId="14" fontId="29" fillId="0" borderId="0" xfId="0" applyNumberFormat="1" applyFont="1" applyProtection="1">
      <protection locked="0"/>
    </xf>
    <xf numFmtId="0" fontId="0" fillId="0" borderId="0" xfId="0"/>
    <xf numFmtId="0" fontId="0" fillId="0" borderId="0" xfId="0"/>
    <xf numFmtId="0" fontId="0" fillId="0" borderId="0" xfId="0"/>
    <xf numFmtId="0" fontId="47" fillId="0" borderId="1" xfId="0" applyFont="1" applyBorder="1" applyAlignment="1" applyProtection="1">
      <alignment horizontal="left"/>
    </xf>
    <xf numFmtId="0" fontId="0" fillId="0" borderId="0" xfId="0"/>
    <xf numFmtId="8" fontId="27" fillId="0" borderId="0" xfId="0" applyNumberFormat="1" applyFont="1"/>
    <xf numFmtId="166" fontId="7" fillId="0" borderId="0" xfId="2" applyNumberFormat="1" applyFont="1"/>
    <xf numFmtId="166" fontId="49" fillId="0" borderId="0" xfId="2" applyNumberFormat="1" applyFont="1"/>
    <xf numFmtId="166" fontId="0" fillId="0" borderId="0" xfId="0" applyNumberFormat="1"/>
    <xf numFmtId="0" fontId="53" fillId="0" borderId="0" xfId="0" applyFont="1" applyProtection="1">
      <protection locked="0"/>
    </xf>
    <xf numFmtId="166" fontId="7" fillId="0" borderId="0" xfId="2" applyNumberFormat="1" applyFont="1" applyAlignment="1">
      <alignment horizontal="left"/>
    </xf>
    <xf numFmtId="164" fontId="5" fillId="0" borderId="0" xfId="0" applyNumberFormat="1" applyFont="1"/>
    <xf numFmtId="0" fontId="55" fillId="0" borderId="0" xfId="0" applyFont="1"/>
    <xf numFmtId="166" fontId="52" fillId="0" borderId="0" xfId="0" applyNumberFormat="1" applyFont="1" applyAlignment="1">
      <alignment horizontal="left"/>
    </xf>
    <xf numFmtId="0" fontId="5" fillId="0" borderId="0" xfId="0" applyFont="1" applyProtection="1">
      <protection locked="0"/>
    </xf>
    <xf numFmtId="164" fontId="54" fillId="0" borderId="0" xfId="0" applyNumberFormat="1" applyFont="1"/>
    <xf numFmtId="0" fontId="40" fillId="0" borderId="0" xfId="0" applyFont="1" applyAlignment="1">
      <alignment horizontal="left"/>
    </xf>
    <xf numFmtId="8" fontId="17" fillId="0" borderId="0" xfId="0" applyNumberFormat="1" applyFont="1"/>
    <xf numFmtId="5" fontId="11" fillId="0" borderId="0" xfId="0" applyNumberFormat="1" applyFont="1"/>
    <xf numFmtId="5" fontId="9" fillId="0" borderId="0" xfId="0" applyNumberFormat="1" applyFont="1"/>
    <xf numFmtId="0" fontId="48" fillId="0" borderId="0" xfId="0" applyFont="1"/>
    <xf numFmtId="5" fontId="56" fillId="0" borderId="7" xfId="0" applyNumberFormat="1" applyFont="1" applyBorder="1" applyProtection="1">
      <protection locked="0"/>
    </xf>
    <xf numFmtId="0" fontId="11" fillId="0" borderId="0" xfId="0" applyFont="1"/>
    <xf numFmtId="5" fontId="56" fillId="0" borderId="0" xfId="0" applyNumberFormat="1" applyFont="1"/>
    <xf numFmtId="5" fontId="6" fillId="0" borderId="0" xfId="0" applyNumberFormat="1" applyFont="1"/>
    <xf numFmtId="5" fontId="3" fillId="0" borderId="0" xfId="0" applyNumberFormat="1" applyFont="1"/>
    <xf numFmtId="5" fontId="11" fillId="0" borderId="0" xfId="0" applyNumberFormat="1" applyFont="1" applyBorder="1"/>
    <xf numFmtId="5" fontId="9" fillId="0" borderId="0" xfId="0" applyNumberFormat="1" applyFont="1" applyBorder="1" applyProtection="1"/>
    <xf numFmtId="0" fontId="7" fillId="0" borderId="0" xfId="0" applyFont="1" applyProtection="1">
      <protection locked="0"/>
    </xf>
    <xf numFmtId="8" fontId="9" fillId="0" borderId="0" xfId="0" applyNumberFormat="1" applyFont="1"/>
    <xf numFmtId="0" fontId="13" fillId="0" borderId="0" xfId="0" applyFont="1" applyAlignment="1" applyProtection="1">
      <alignment horizontal="center"/>
      <protection locked="0"/>
    </xf>
    <xf numFmtId="164" fontId="5" fillId="0" borderId="0" xfId="0" applyNumberFormat="1" applyFont="1" applyProtection="1"/>
    <xf numFmtId="164" fontId="5" fillId="0" borderId="0" xfId="0" applyNumberFormat="1" applyFont="1" applyProtection="1">
      <protection locked="0"/>
    </xf>
    <xf numFmtId="0" fontId="14" fillId="0" borderId="0" xfId="0" applyFont="1" applyProtection="1">
      <protection locked="0"/>
    </xf>
    <xf numFmtId="8" fontId="7" fillId="0" borderId="0" xfId="0" applyNumberFormat="1" applyFont="1" applyProtection="1"/>
    <xf numFmtId="164" fontId="14" fillId="0" borderId="0" xfId="0" applyNumberFormat="1" applyFont="1" applyProtection="1">
      <protection locked="0"/>
    </xf>
    <xf numFmtId="0" fontId="14" fillId="0" borderId="0" xfId="0" applyFont="1" applyAlignment="1" applyProtection="1">
      <alignment horizontal="center"/>
      <protection locked="0"/>
    </xf>
    <xf numFmtId="5" fontId="5" fillId="0" borderId="0" xfId="0" applyNumberFormat="1" applyFont="1"/>
    <xf numFmtId="0" fontId="17" fillId="0" borderId="0" xfId="0" applyFont="1" applyBorder="1" applyAlignment="1" applyProtection="1">
      <alignment horizontal="left"/>
    </xf>
    <xf numFmtId="1" fontId="11" fillId="0" borderId="0" xfId="0" applyNumberFormat="1" applyFont="1" applyProtection="1"/>
    <xf numFmtId="2" fontId="3" fillId="0" borderId="0" xfId="0" applyNumberFormat="1" applyFont="1"/>
    <xf numFmtId="6" fontId="11" fillId="0" borderId="0" xfId="0" applyNumberFormat="1" applyFont="1"/>
    <xf numFmtId="6" fontId="6" fillId="0" borderId="0" xfId="0" applyNumberFormat="1" applyFont="1"/>
    <xf numFmtId="6" fontId="3" fillId="0" borderId="0" xfId="0" applyNumberFormat="1" applyFont="1"/>
    <xf numFmtId="0" fontId="41" fillId="0" borderId="0" xfId="0" applyFont="1" applyProtection="1">
      <protection locked="0"/>
    </xf>
    <xf numFmtId="0" fontId="57" fillId="0" borderId="0" xfId="0" applyFont="1" applyAlignment="1">
      <alignment horizontal="center"/>
    </xf>
    <xf numFmtId="14" fontId="57" fillId="0" borderId="0" xfId="0" applyNumberFormat="1" applyFont="1" applyAlignment="1">
      <alignment horizontal="center"/>
    </xf>
    <xf numFmtId="165" fontId="40" fillId="0" borderId="0" xfId="0" applyNumberFormat="1" applyFont="1" applyAlignment="1">
      <alignment horizontal="left"/>
    </xf>
    <xf numFmtId="0" fontId="42" fillId="0" borderId="0" xfId="0" applyFont="1"/>
    <xf numFmtId="0" fontId="58" fillId="0" borderId="0" xfId="0" applyFont="1" applyProtection="1">
      <protection locked="0"/>
    </xf>
    <xf numFmtId="0" fontId="15" fillId="0" borderId="0" xfId="0" applyFont="1" applyBorder="1" applyAlignment="1" applyProtection="1">
      <alignment horizontal="left"/>
      <protection locked="0"/>
    </xf>
    <xf numFmtId="0" fontId="13" fillId="0" borderId="2" xfId="0" applyFont="1" applyBorder="1" applyProtection="1">
      <protection locked="0"/>
    </xf>
    <xf numFmtId="6" fontId="11" fillId="0" borderId="0" xfId="0" applyNumberFormat="1" applyFont="1" applyBorder="1"/>
    <xf numFmtId="0" fontId="28" fillId="0" borderId="10" xfId="0" applyFont="1" applyBorder="1" applyAlignment="1" applyProtection="1">
      <alignment horizontal="left"/>
    </xf>
    <xf numFmtId="5" fontId="43" fillId="0" borderId="0" xfId="0" applyNumberFormat="1" applyFont="1"/>
    <xf numFmtId="10" fontId="40" fillId="0" borderId="0" xfId="2" applyNumberFormat="1" applyFont="1"/>
    <xf numFmtId="2" fontId="17" fillId="0" borderId="0" xfId="0" applyNumberFormat="1" applyFont="1"/>
    <xf numFmtId="164" fontId="31" fillId="0" borderId="7" xfId="0" applyNumberFormat="1" applyFont="1" applyBorder="1" applyProtection="1">
      <protection locked="0"/>
    </xf>
    <xf numFmtId="164" fontId="50" fillId="0" borderId="0" xfId="0" applyNumberFormat="1" applyFont="1" applyProtection="1">
      <protection locked="0"/>
    </xf>
    <xf numFmtId="5" fontId="7" fillId="0" borderId="0" xfId="0" applyNumberFormat="1" applyFont="1"/>
    <xf numFmtId="5" fontId="56" fillId="0" borderId="0" xfId="0" applyNumberFormat="1" applyFont="1" applyBorder="1" applyProtection="1">
      <protection locked="0"/>
    </xf>
    <xf numFmtId="0" fontId="5" fillId="0" borderId="0" xfId="0" applyFont="1" applyAlignment="1">
      <alignment vertical="center"/>
    </xf>
    <xf numFmtId="0" fontId="17" fillId="0" borderId="0" xfId="0" applyFont="1" applyAlignment="1">
      <alignment horizontal="center"/>
    </xf>
    <xf numFmtId="0" fontId="0" fillId="0" borderId="0" xfId="0" applyAlignment="1">
      <alignment horizontal="center"/>
    </xf>
    <xf numFmtId="0" fontId="36" fillId="0" borderId="0" xfId="3"/>
    <xf numFmtId="0" fontId="17" fillId="0" borderId="0" xfId="3" applyFont="1" applyAlignment="1">
      <alignment horizontal="left"/>
    </xf>
    <xf numFmtId="1" fontId="34" fillId="0" borderId="0" xfId="3" applyNumberFormat="1" applyFont="1"/>
    <xf numFmtId="0" fontId="24" fillId="0" borderId="0" xfId="3" applyFont="1"/>
    <xf numFmtId="9" fontId="17" fillId="0" borderId="0" xfId="2" applyFont="1"/>
    <xf numFmtId="0" fontId="34" fillId="0" borderId="0" xfId="3" applyFont="1"/>
    <xf numFmtId="0" fontId="60" fillId="0" borderId="0" xfId="3" applyFont="1"/>
    <xf numFmtId="49" fontId="21" fillId="0" borderId="0" xfId="0" applyNumberFormat="1" applyFont="1" applyAlignment="1" applyProtection="1">
      <alignment horizontal="left"/>
      <protection locked="0"/>
    </xf>
    <xf numFmtId="0" fontId="34" fillId="0" borderId="0" xfId="0" applyFont="1" applyAlignment="1">
      <alignment horizontal="center"/>
    </xf>
    <xf numFmtId="0" fontId="60" fillId="0" borderId="0" xfId="0" applyFont="1" applyAlignment="1">
      <alignment horizontal="center"/>
    </xf>
    <xf numFmtId="0" fontId="36" fillId="0" borderId="0" xfId="0" applyFont="1" applyAlignment="1">
      <alignment horizontal="center"/>
    </xf>
    <xf numFmtId="49" fontId="34" fillId="0" borderId="0" xfId="0" applyNumberFormat="1" applyFont="1" applyAlignment="1" applyProtection="1">
      <alignment horizontal="left"/>
      <protection locked="0"/>
    </xf>
    <xf numFmtId="6" fontId="50" fillId="0" borderId="2" xfId="0" applyNumberFormat="1" applyFont="1" applyBorder="1" applyProtection="1">
      <protection locked="0"/>
    </xf>
    <xf numFmtId="5" fontId="50" fillId="0" borderId="2" xfId="0" applyNumberFormat="1" applyFont="1" applyBorder="1" applyProtection="1">
      <protection locked="0"/>
    </xf>
    <xf numFmtId="5" fontId="32" fillId="0" borderId="0" xfId="0" applyNumberFormat="1" applyFont="1"/>
    <xf numFmtId="0" fontId="36" fillId="0" borderId="0" xfId="0" applyFont="1"/>
    <xf numFmtId="49" fontId="36" fillId="0" borderId="0" xfId="0" applyNumberFormat="1" applyFont="1" applyAlignment="1" applyProtection="1">
      <alignment horizontal="left"/>
      <protection locked="0"/>
    </xf>
    <xf numFmtId="5" fontId="34" fillId="0" borderId="0" xfId="0" applyNumberFormat="1" applyFont="1"/>
    <xf numFmtId="5" fontId="60" fillId="0" borderId="0" xfId="0" applyNumberFormat="1" applyFont="1"/>
    <xf numFmtId="1" fontId="17" fillId="0" borderId="0" xfId="0" applyNumberFormat="1" applyFont="1" applyAlignment="1">
      <alignment horizontal="right"/>
    </xf>
    <xf numFmtId="164" fontId="17" fillId="0" borderId="0" xfId="1" applyNumberFormat="1" applyFont="1" applyAlignment="1" applyProtection="1">
      <alignment horizontal="center"/>
      <protection locked="0"/>
    </xf>
    <xf numFmtId="0" fontId="24" fillId="0" borderId="0" xfId="0" applyFont="1" applyAlignment="1">
      <alignment horizontal="left"/>
    </xf>
    <xf numFmtId="1" fontId="24" fillId="0" borderId="0" xfId="0" applyNumberFormat="1" applyFont="1"/>
    <xf numFmtId="3" fontId="50" fillId="0" borderId="0" xfId="0" applyNumberFormat="1" applyFont="1"/>
    <xf numFmtId="165" fontId="24" fillId="0" borderId="0" xfId="1" applyNumberFormat="1" applyFont="1" applyBorder="1" applyProtection="1"/>
    <xf numFmtId="165" fontId="24" fillId="0" borderId="0" xfId="0" applyNumberFormat="1" applyFont="1"/>
    <xf numFmtId="165" fontId="17" fillId="0" borderId="0" xfId="0" applyNumberFormat="1" applyFont="1"/>
    <xf numFmtId="165" fontId="24" fillId="0" borderId="0" xfId="0" applyNumberFormat="1" applyFont="1" applyAlignment="1">
      <alignment horizontal="right"/>
    </xf>
    <xf numFmtId="165" fontId="16" fillId="0" borderId="0" xfId="0" applyNumberFormat="1" applyFont="1"/>
    <xf numFmtId="1" fontId="17" fillId="0" borderId="0" xfId="0" applyNumberFormat="1" applyFont="1"/>
    <xf numFmtId="165" fontId="24" fillId="0" borderId="0" xfId="1" applyNumberFormat="1" applyFont="1" applyProtection="1"/>
    <xf numFmtId="6" fontId="22" fillId="0" borderId="0" xfId="0" applyNumberFormat="1" applyFont="1"/>
    <xf numFmtId="6" fontId="31" fillId="0" borderId="0" xfId="0" applyNumberFormat="1" applyFont="1"/>
    <xf numFmtId="6" fontId="17" fillId="0" borderId="0" xfId="0" applyNumberFormat="1" applyFont="1"/>
    <xf numFmtId="165" fontId="17" fillId="0" borderId="1" xfId="0" applyNumberFormat="1" applyFont="1" applyBorder="1"/>
    <xf numFmtId="0" fontId="60" fillId="0" borderId="0" xfId="3" applyFont="1" applyAlignment="1">
      <alignment horizontal="center"/>
    </xf>
    <xf numFmtId="0" fontId="34" fillId="0" borderId="0" xfId="3" applyFont="1" applyAlignment="1">
      <alignment horizontal="center"/>
    </xf>
    <xf numFmtId="0" fontId="34" fillId="0" borderId="1" xfId="3" applyFont="1" applyBorder="1"/>
    <xf numFmtId="0" fontId="34" fillId="0" borderId="1" xfId="3" applyFont="1" applyBorder="1" applyAlignment="1">
      <alignment horizontal="center"/>
    </xf>
    <xf numFmtId="165" fontId="60" fillId="0" borderId="0" xfId="3" applyNumberFormat="1" applyFont="1"/>
    <xf numFmtId="6" fontId="60" fillId="0" borderId="0" xfId="3" applyNumberFormat="1" applyFont="1"/>
    <xf numFmtId="6" fontId="24" fillId="0" borderId="0" xfId="3" applyNumberFormat="1" applyFont="1"/>
    <xf numFmtId="1" fontId="34" fillId="0" borderId="10" xfId="3" applyNumberFormat="1" applyFont="1" applyBorder="1"/>
    <xf numFmtId="6" fontId="34" fillId="0" borderId="10" xfId="3" applyNumberFormat="1" applyFont="1" applyBorder="1"/>
    <xf numFmtId="3" fontId="34" fillId="0" borderId="10" xfId="3" applyNumberFormat="1" applyFont="1" applyBorder="1"/>
    <xf numFmtId="6" fontId="24" fillId="0" borderId="10" xfId="3" applyNumberFormat="1" applyFont="1" applyBorder="1"/>
    <xf numFmtId="6" fontId="34" fillId="0" borderId="0" xfId="3" applyNumberFormat="1" applyFont="1"/>
    <xf numFmtId="8" fontId="16" fillId="0" borderId="0" xfId="0" applyNumberFormat="1" applyFont="1"/>
    <xf numFmtId="8" fontId="1" fillId="0" borderId="0" xfId="0" applyNumberFormat="1" applyFont="1"/>
    <xf numFmtId="0" fontId="1" fillId="0" borderId="0" xfId="0" applyFont="1"/>
    <xf numFmtId="6" fontId="61" fillId="0" borderId="0" xfId="0" applyNumberFormat="1" applyFont="1" applyProtection="1">
      <protection locked="0"/>
    </xf>
    <xf numFmtId="6" fontId="16" fillId="0" borderId="0" xfId="0" applyNumberFormat="1" applyFont="1"/>
    <xf numFmtId="0" fontId="42" fillId="0" borderId="0" xfId="0" applyFont="1" applyAlignment="1">
      <alignment horizontal="center"/>
    </xf>
    <xf numFmtId="0" fontId="49" fillId="0" borderId="0" xfId="0" applyFont="1" applyAlignment="1">
      <alignment horizontal="center"/>
    </xf>
    <xf numFmtId="165" fontId="60" fillId="0" borderId="0" xfId="3" applyNumberFormat="1" applyFont="1" applyProtection="1"/>
    <xf numFmtId="3" fontId="60" fillId="0" borderId="0" xfId="3" applyNumberFormat="1" applyFont="1"/>
    <xf numFmtId="164" fontId="60" fillId="0" borderId="0" xfId="3" applyNumberFormat="1" applyFont="1" applyProtection="1"/>
    <xf numFmtId="164" fontId="42" fillId="0" borderId="0" xfId="0" applyNumberFormat="1" applyFont="1"/>
    <xf numFmtId="6" fontId="49" fillId="0" borderId="0" xfId="0" applyNumberFormat="1" applyFont="1"/>
    <xf numFmtId="164" fontId="52" fillId="0" borderId="0" xfId="0" applyNumberFormat="1" applyFont="1"/>
    <xf numFmtId="0" fontId="34" fillId="0" borderId="0" xfId="3" applyFont="1" applyAlignment="1">
      <alignment horizontal="left"/>
    </xf>
    <xf numFmtId="0" fontId="16" fillId="0" borderId="0" xfId="0" applyFont="1" applyAlignment="1" applyProtection="1">
      <alignment horizontal="center"/>
    </xf>
    <xf numFmtId="14" fontId="21" fillId="0" borderId="0" xfId="0" applyNumberFormat="1" applyFont="1" applyProtection="1"/>
    <xf numFmtId="0" fontId="0" fillId="0" borderId="0" xfId="0" applyProtection="1"/>
    <xf numFmtId="165" fontId="23" fillId="0" borderId="0" xfId="1" applyNumberFormat="1" applyFont="1" applyProtection="1"/>
    <xf numFmtId="165" fontId="0" fillId="0" borderId="0" xfId="1" applyNumberFormat="1" applyFont="1" applyProtection="1"/>
    <xf numFmtId="165" fontId="51" fillId="0" borderId="0" xfId="1" applyNumberFormat="1" applyFont="1" applyProtection="1"/>
    <xf numFmtId="165" fontId="0" fillId="0" borderId="0" xfId="0" applyNumberFormat="1" applyProtection="1"/>
    <xf numFmtId="165" fontId="49" fillId="0" borderId="0" xfId="0" applyNumberFormat="1" applyFont="1" applyProtection="1"/>
    <xf numFmtId="164" fontId="13" fillId="0" borderId="2" xfId="0" applyNumberFormat="1" applyFont="1" applyBorder="1" applyAlignment="1" applyProtection="1">
      <alignment horizontal="right"/>
      <protection locked="0"/>
    </xf>
    <xf numFmtId="0" fontId="63" fillId="0" borderId="0" xfId="0" applyFont="1"/>
    <xf numFmtId="164" fontId="41" fillId="0" borderId="0" xfId="0" applyNumberFormat="1" applyFont="1"/>
    <xf numFmtId="164" fontId="11" fillId="0" borderId="2" xfId="0" applyNumberFormat="1" applyFont="1" applyBorder="1" applyAlignment="1" applyProtection="1">
      <alignment horizontal="right"/>
    </xf>
    <xf numFmtId="3" fontId="39" fillId="0" borderId="0" xfId="1" applyNumberFormat="1" applyFont="1" applyProtection="1">
      <protection locked="0"/>
    </xf>
    <xf numFmtId="0" fontId="0" fillId="0" borderId="0" xfId="0" applyProtection="1">
      <protection locked="0"/>
    </xf>
    <xf numFmtId="1" fontId="17" fillId="0" borderId="0" xfId="0" applyNumberFormat="1" applyFont="1" applyAlignment="1">
      <alignment horizontal="center"/>
    </xf>
    <xf numFmtId="0" fontId="0" fillId="0" borderId="0" xfId="0" applyAlignment="1">
      <alignment horizontal="center"/>
    </xf>
    <xf numFmtId="0" fontId="17" fillId="0" borderId="0" xfId="0" applyFont="1" applyAlignment="1">
      <alignment horizontal="center"/>
    </xf>
    <xf numFmtId="170" fontId="31" fillId="0" borderId="7" xfId="0" applyNumberFormat="1" applyFont="1" applyBorder="1" applyProtection="1">
      <protection locked="0"/>
    </xf>
    <xf numFmtId="170" fontId="42" fillId="0" borderId="0" xfId="0" applyNumberFormat="1" applyFont="1"/>
    <xf numFmtId="3" fontId="31" fillId="0" borderId="7" xfId="1" applyNumberFormat="1" applyFont="1" applyBorder="1" applyProtection="1">
      <protection locked="0"/>
    </xf>
    <xf numFmtId="0" fontId="34" fillId="0" borderId="0" xfId="0" applyFont="1"/>
    <xf numFmtId="3" fontId="31" fillId="0" borderId="7" xfId="1" applyNumberFormat="1" applyFont="1" applyBorder="1" applyAlignment="1" applyProtection="1">
      <alignment horizontal="left"/>
      <protection locked="0"/>
    </xf>
    <xf numFmtId="170" fontId="0" fillId="0" borderId="0" xfId="0" applyNumberFormat="1"/>
    <xf numFmtId="171" fontId="31" fillId="0" borderId="7" xfId="1" applyNumberFormat="1" applyFont="1" applyBorder="1" applyAlignment="1" applyProtection="1">
      <alignment horizontal="right"/>
      <protection locked="0"/>
    </xf>
    <xf numFmtId="170" fontId="27" fillId="0" borderId="0" xfId="0" applyNumberFormat="1" applyFont="1" applyAlignment="1">
      <alignment horizontal="left"/>
    </xf>
    <xf numFmtId="0" fontId="31" fillId="0" borderId="2" xfId="0" applyFont="1" applyBorder="1" applyProtection="1">
      <protection locked="0"/>
    </xf>
    <xf numFmtId="172" fontId="27" fillId="0" borderId="0" xfId="0" applyNumberFormat="1" applyFont="1"/>
    <xf numFmtId="0" fontId="60" fillId="0" borderId="0" xfId="0" applyFont="1"/>
    <xf numFmtId="14" fontId="22" fillId="0" borderId="2" xfId="0" applyNumberFormat="1" applyFont="1" applyBorder="1" applyProtection="1">
      <protection locked="0"/>
    </xf>
    <xf numFmtId="171" fontId="17" fillId="0" borderId="0" xfId="1" applyNumberFormat="1" applyFont="1" applyBorder="1" applyAlignment="1" applyProtection="1">
      <alignment horizontal="right"/>
    </xf>
    <xf numFmtId="3" fontId="31" fillId="0" borderId="0" xfId="1" applyNumberFormat="1" applyFont="1" applyBorder="1" applyProtection="1">
      <protection locked="0"/>
    </xf>
    <xf numFmtId="171" fontId="24" fillId="0" borderId="0" xfId="1" applyNumberFormat="1" applyFont="1"/>
    <xf numFmtId="5" fontId="24" fillId="0" borderId="0" xfId="0" applyNumberFormat="1" applyFont="1"/>
    <xf numFmtId="0" fontId="24" fillId="0" borderId="0" xfId="0" applyFont="1" applyAlignment="1">
      <alignment horizontal="right"/>
    </xf>
    <xf numFmtId="1" fontId="31" fillId="0" borderId="0" xfId="1" applyNumberFormat="1" applyFont="1" applyBorder="1" applyProtection="1">
      <protection locked="0"/>
    </xf>
    <xf numFmtId="171" fontId="31" fillId="0" borderId="0" xfId="1" applyNumberFormat="1" applyFont="1" applyBorder="1" applyProtection="1">
      <protection locked="0"/>
    </xf>
    <xf numFmtId="165" fontId="31" fillId="0" borderId="0" xfId="1" applyNumberFormat="1" applyFont="1" applyBorder="1" applyProtection="1">
      <protection locked="0"/>
    </xf>
    <xf numFmtId="8" fontId="24" fillId="0" borderId="0" xfId="0" applyNumberFormat="1" applyFont="1"/>
    <xf numFmtId="5" fontId="31" fillId="0" borderId="0" xfId="0" applyNumberFormat="1" applyFont="1" applyProtection="1">
      <protection locked="0"/>
    </xf>
    <xf numFmtId="171" fontId="17" fillId="0" borderId="10" xfId="1" applyNumberFormat="1" applyFont="1" applyBorder="1" applyProtection="1"/>
    <xf numFmtId="165" fontId="17" fillId="0" borderId="10" xfId="1" applyNumberFormat="1" applyFont="1" applyBorder="1" applyProtection="1"/>
    <xf numFmtId="171" fontId="0" fillId="0" borderId="0" xfId="0" applyNumberFormat="1"/>
    <xf numFmtId="171" fontId="31" fillId="0" borderId="8" xfId="1" applyNumberFormat="1" applyFont="1" applyBorder="1" applyProtection="1">
      <protection locked="0"/>
    </xf>
    <xf numFmtId="5" fontId="31" fillId="0" borderId="8" xfId="0" applyNumberFormat="1" applyFont="1" applyBorder="1" applyProtection="1">
      <protection locked="0"/>
    </xf>
    <xf numFmtId="171" fontId="17" fillId="0" borderId="0" xfId="1" applyNumberFormat="1" applyFont="1"/>
    <xf numFmtId="5" fontId="17" fillId="0" borderId="0" xfId="0" applyNumberFormat="1" applyFont="1" applyAlignment="1">
      <alignment horizontal="center"/>
    </xf>
    <xf numFmtId="1" fontId="0" fillId="0" borderId="0" xfId="0" applyNumberFormat="1"/>
    <xf numFmtId="171" fontId="17" fillId="0" borderId="9" xfId="1" applyNumberFormat="1" applyFont="1" applyBorder="1" applyProtection="1"/>
    <xf numFmtId="165" fontId="17" fillId="0" borderId="9" xfId="1" applyNumberFormat="1" applyFont="1" applyBorder="1" applyProtection="1"/>
    <xf numFmtId="171" fontId="0" fillId="0" borderId="0" xfId="1" applyNumberFormat="1" applyFont="1"/>
    <xf numFmtId="0" fontId="64" fillId="0" borderId="0" xfId="0" applyFont="1" applyAlignment="1">
      <alignment horizontal="center"/>
    </xf>
    <xf numFmtId="14" fontId="24" fillId="0" borderId="0" xfId="0" applyNumberFormat="1" applyFont="1"/>
    <xf numFmtId="170" fontId="17" fillId="0" borderId="0" xfId="0" applyNumberFormat="1" applyFont="1" applyAlignment="1">
      <alignment horizontal="center"/>
    </xf>
    <xf numFmtId="170" fontId="24" fillId="0" borderId="0" xfId="0" applyNumberFormat="1" applyFont="1"/>
    <xf numFmtId="0" fontId="24" fillId="0" borderId="0" xfId="4"/>
    <xf numFmtId="170" fontId="31" fillId="0" borderId="0" xfId="0" applyNumberFormat="1" applyFont="1" applyProtection="1">
      <protection locked="0"/>
    </xf>
    <xf numFmtId="37" fontId="31" fillId="0" borderId="0" xfId="0" applyNumberFormat="1" applyFont="1" applyProtection="1">
      <protection locked="0"/>
    </xf>
    <xf numFmtId="171" fontId="24" fillId="0" borderId="0" xfId="1" applyNumberFormat="1" applyFont="1" applyProtection="1"/>
    <xf numFmtId="7" fontId="24" fillId="0" borderId="0" xfId="0" applyNumberFormat="1" applyFont="1"/>
    <xf numFmtId="170" fontId="17" fillId="0" borderId="0" xfId="0" applyNumberFormat="1" applyFont="1"/>
    <xf numFmtId="5" fontId="17" fillId="0" borderId="0" xfId="0" applyNumberFormat="1" applyFont="1"/>
    <xf numFmtId="170" fontId="17" fillId="0" borderId="0" xfId="0" applyNumberFormat="1" applyFont="1" applyAlignment="1">
      <alignment horizontal="right"/>
    </xf>
    <xf numFmtId="0" fontId="24" fillId="0" borderId="0" xfId="0" applyFont="1" applyAlignment="1">
      <alignment horizontal="center"/>
    </xf>
    <xf numFmtId="0" fontId="17" fillId="0" borderId="8" xfId="0" applyFont="1" applyBorder="1" applyAlignment="1">
      <alignment horizontal="center"/>
    </xf>
    <xf numFmtId="0" fontId="17" fillId="0" borderId="0" xfId="4" applyFont="1" applyAlignment="1">
      <alignment horizontal="center"/>
    </xf>
    <xf numFmtId="0" fontId="24" fillId="0" borderId="0" xfId="4" applyAlignment="1">
      <alignment horizontal="center"/>
    </xf>
    <xf numFmtId="0" fontId="17" fillId="0" borderId="0" xfId="4" applyFont="1"/>
    <xf numFmtId="0" fontId="65" fillId="0" borderId="0" xfId="0" applyFont="1"/>
    <xf numFmtId="9" fontId="24" fillId="0" borderId="0" xfId="2" applyFont="1"/>
    <xf numFmtId="9" fontId="24" fillId="0" borderId="0" xfId="6" applyFont="1"/>
    <xf numFmtId="1" fontId="24" fillId="0" borderId="0" xfId="6" applyNumberFormat="1" applyFont="1"/>
    <xf numFmtId="2" fontId="0" fillId="0" borderId="0" xfId="0" applyNumberFormat="1"/>
    <xf numFmtId="0" fontId="17" fillId="0" borderId="0" xfId="4" applyFont="1" applyFill="1"/>
    <xf numFmtId="0" fontId="0" fillId="0" borderId="0" xfId="0" applyFill="1"/>
    <xf numFmtId="8" fontId="16" fillId="0" borderId="0" xfId="0" applyNumberFormat="1" applyFont="1" applyFill="1"/>
    <xf numFmtId="0" fontId="24" fillId="0" borderId="0" xfId="4" applyFill="1"/>
    <xf numFmtId="0" fontId="16" fillId="0" borderId="0" xfId="0" applyFont="1" applyFill="1" applyAlignment="1">
      <alignment horizontal="center"/>
    </xf>
    <xf numFmtId="164" fontId="27" fillId="0" borderId="0" xfId="0" applyNumberFormat="1" applyFont="1" applyFill="1"/>
    <xf numFmtId="164" fontId="40" fillId="0" borderId="0" xfId="0" applyNumberFormat="1" applyFont="1" applyFill="1"/>
    <xf numFmtId="0" fontId="34" fillId="0" borderId="0" xfId="4" applyFont="1" applyFill="1"/>
    <xf numFmtId="0" fontId="16" fillId="0" borderId="0" xfId="0" applyFont="1" applyFill="1"/>
    <xf numFmtId="0" fontId="17" fillId="0" borderId="0" xfId="0" applyFont="1" applyFill="1"/>
    <xf numFmtId="0" fontId="24" fillId="0" borderId="0" xfId="0" applyFont="1" applyFill="1"/>
    <xf numFmtId="165" fontId="40" fillId="0" borderId="0" xfId="0" applyNumberFormat="1" applyFont="1" applyFill="1"/>
    <xf numFmtId="10" fontId="40" fillId="0" borderId="0" xfId="0" applyNumberFormat="1" applyFont="1" applyFill="1"/>
    <xf numFmtId="0" fontId="27" fillId="0" borderId="0" xfId="0" applyFont="1" applyFill="1"/>
    <xf numFmtId="0" fontId="24" fillId="0" borderId="0" xfId="4" applyFont="1" applyFill="1"/>
    <xf numFmtId="9" fontId="27" fillId="0" borderId="0" xfId="2" applyFont="1"/>
    <xf numFmtId="171" fontId="41" fillId="0" borderId="0" xfId="0" applyNumberFormat="1" applyFont="1"/>
    <xf numFmtId="0" fontId="0" fillId="0" borderId="0" xfId="0"/>
    <xf numFmtId="1" fontId="40" fillId="0" borderId="0" xfId="0" applyNumberFormat="1" applyFont="1"/>
    <xf numFmtId="3" fontId="41" fillId="0" borderId="0" xfId="0" applyNumberFormat="1" applyFont="1"/>
    <xf numFmtId="1" fontId="66" fillId="0" borderId="0" xfId="0" applyNumberFormat="1" applyFont="1"/>
    <xf numFmtId="164" fontId="24" fillId="0" borderId="0" xfId="0" applyNumberFormat="1" applyFont="1" applyFill="1"/>
    <xf numFmtId="171" fontId="40" fillId="0" borderId="0" xfId="0" applyNumberFormat="1" applyFont="1" applyFill="1"/>
    <xf numFmtId="0" fontId="36" fillId="0" borderId="0" xfId="0" applyFont="1" applyFill="1" applyBorder="1" applyAlignment="1" applyProtection="1">
      <alignment horizontal="left"/>
    </xf>
    <xf numFmtId="0" fontId="36" fillId="0" borderId="0" xfId="0" applyFont="1" applyBorder="1" applyAlignment="1" applyProtection="1">
      <alignment horizontal="left"/>
    </xf>
    <xf numFmtId="0" fontId="0" fillId="0" borderId="0" xfId="0" applyBorder="1"/>
    <xf numFmtId="0" fontId="0" fillId="0" borderId="0" xfId="0"/>
    <xf numFmtId="0" fontId="0" fillId="0" borderId="0" xfId="0"/>
    <xf numFmtId="0" fontId="68" fillId="0" borderId="0" xfId="0" applyFont="1" applyBorder="1" applyAlignment="1" applyProtection="1"/>
    <xf numFmtId="0" fontId="70" fillId="0" borderId="0" xfId="0" applyFont="1" applyAlignment="1">
      <alignment horizontal="center"/>
    </xf>
    <xf numFmtId="0" fontId="71" fillId="0" borderId="0" xfId="0" applyFont="1"/>
    <xf numFmtId="0" fontId="0" fillId="0" borderId="0" xfId="0"/>
    <xf numFmtId="164" fontId="54" fillId="0" borderId="0" xfId="0" applyNumberFormat="1" applyFont="1" applyProtection="1">
      <protection locked="0"/>
    </xf>
    <xf numFmtId="0" fontId="54" fillId="0" borderId="1" xfId="0" applyFont="1" applyBorder="1" applyAlignment="1" applyProtection="1">
      <alignment horizontal="left"/>
      <protection locked="0"/>
    </xf>
    <xf numFmtId="0" fontId="0" fillId="0" borderId="0" xfId="0"/>
    <xf numFmtId="0" fontId="0" fillId="0" borderId="0" xfId="0"/>
    <xf numFmtId="0" fontId="0" fillId="0" borderId="0" xfId="0"/>
    <xf numFmtId="0" fontId="0" fillId="0" borderId="0" xfId="0"/>
    <xf numFmtId="0" fontId="0" fillId="0" borderId="0" xfId="0"/>
    <xf numFmtId="5" fontId="40" fillId="0" borderId="0" xfId="0" applyNumberFormat="1" applyFont="1"/>
    <xf numFmtId="0" fontId="17" fillId="0" borderId="0" xfId="0" applyFont="1" applyAlignment="1">
      <alignment horizontal="center"/>
    </xf>
    <xf numFmtId="0" fontId="40" fillId="0" borderId="0" xfId="0" applyFont="1" applyAlignment="1">
      <alignment horizontal="center"/>
    </xf>
    <xf numFmtId="0" fontId="0" fillId="0" borderId="0" xfId="0"/>
    <xf numFmtId="0" fontId="0" fillId="0" borderId="0" xfId="0"/>
    <xf numFmtId="3" fontId="17" fillId="0" borderId="0" xfId="0" applyNumberFormat="1" applyFont="1" applyBorder="1" applyProtection="1"/>
    <xf numFmtId="3" fontId="24" fillId="0" borderId="0" xfId="1" applyNumberFormat="1" applyFont="1" applyProtection="1"/>
    <xf numFmtId="3" fontId="24" fillId="0" borderId="2" xfId="1" applyNumberFormat="1" applyFont="1" applyBorder="1" applyProtection="1"/>
    <xf numFmtId="171" fontId="17" fillId="0" borderId="0" xfId="1" applyNumberFormat="1" applyFont="1" applyBorder="1" applyProtection="1"/>
    <xf numFmtId="165" fontId="17" fillId="0" borderId="0" xfId="1" applyNumberFormat="1" applyFont="1" applyBorder="1" applyProtection="1"/>
    <xf numFmtId="0" fontId="43" fillId="0" borderId="0" xfId="0" applyFont="1" applyAlignment="1">
      <alignment horizontal="center"/>
    </xf>
    <xf numFmtId="170" fontId="40" fillId="0" borderId="0" xfId="0" applyNumberFormat="1" applyFont="1" applyAlignment="1">
      <alignment horizontal="left"/>
    </xf>
    <xf numFmtId="1" fontId="17" fillId="0" borderId="0" xfId="1" applyNumberFormat="1" applyFont="1" applyBorder="1" applyAlignment="1" applyProtection="1">
      <alignment horizontal="left"/>
    </xf>
    <xf numFmtId="1" fontId="40" fillId="0" borderId="0" xfId="0" applyNumberFormat="1" applyFont="1" applyAlignment="1">
      <alignment horizontal="right"/>
    </xf>
    <xf numFmtId="3" fontId="60" fillId="0" borderId="0" xfId="3" applyNumberFormat="1" applyFont="1" applyProtection="1"/>
    <xf numFmtId="0" fontId="19" fillId="0" borderId="0" xfId="0" applyFont="1" applyAlignment="1">
      <alignment horizontal="center"/>
    </xf>
    <xf numFmtId="0" fontId="0" fillId="0" borderId="0" xfId="0" applyAlignment="1">
      <alignment horizontal="center"/>
    </xf>
    <xf numFmtId="0" fontId="0" fillId="0" borderId="0" xfId="0"/>
    <xf numFmtId="0" fontId="17" fillId="0" borderId="0" xfId="5" quotePrefix="1" applyFont="1" applyAlignment="1" applyProtection="1">
      <alignment horizontal="left"/>
      <protection locked="0"/>
    </xf>
    <xf numFmtId="0" fontId="39" fillId="0" borderId="0" xfId="0" applyFont="1" applyAlignment="1" applyProtection="1">
      <alignment horizontal="left"/>
      <protection locked="0"/>
    </xf>
    <xf numFmtId="0" fontId="17" fillId="0" borderId="0" xfId="0" applyFont="1" applyAlignment="1">
      <alignment horizontal="left"/>
    </xf>
    <xf numFmtId="0" fontId="31" fillId="0" borderId="0" xfId="0" applyFont="1" applyBorder="1" applyProtection="1">
      <protection locked="0"/>
    </xf>
    <xf numFmtId="170" fontId="40" fillId="0" borderId="0" xfId="0" applyNumberFormat="1" applyFont="1"/>
    <xf numFmtId="165" fontId="40" fillId="0" borderId="0" xfId="0" applyNumberFormat="1" applyFont="1"/>
    <xf numFmtId="5" fontId="17" fillId="0" borderId="0" xfId="0" applyNumberFormat="1" applyFont="1" applyProtection="1">
      <protection locked="0"/>
    </xf>
    <xf numFmtId="5" fontId="34" fillId="0" borderId="0" xfId="0" applyNumberFormat="1" applyFont="1" applyProtection="1">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protection locked="0"/>
    </xf>
    <xf numFmtId="0" fontId="0" fillId="0" borderId="0" xfId="0" applyAlignment="1" applyProtection="1">
      <alignment horizontal="left"/>
      <protection locked="0"/>
    </xf>
    <xf numFmtId="0" fontId="46" fillId="0" borderId="0" xfId="0" applyFont="1" applyAlignment="1" applyProtection="1">
      <alignment horizontal="left"/>
      <protection locked="0"/>
    </xf>
    <xf numFmtId="0" fontId="44" fillId="0" borderId="0" xfId="0" applyFont="1" applyProtection="1"/>
    <xf numFmtId="5" fontId="17" fillId="0" borderId="0" xfId="0" applyNumberFormat="1" applyFont="1" applyProtection="1"/>
    <xf numFmtId="170" fontId="17" fillId="0" borderId="0" xfId="0" applyNumberFormat="1" applyFont="1" applyProtection="1"/>
    <xf numFmtId="0" fontId="75" fillId="0" borderId="0" xfId="0" applyFont="1"/>
    <xf numFmtId="0" fontId="74" fillId="0" borderId="0" xfId="0" applyFont="1" applyAlignment="1">
      <alignment horizontal="center"/>
    </xf>
    <xf numFmtId="164" fontId="75" fillId="0" borderId="0" xfId="0" applyNumberFormat="1" applyFont="1" applyProtection="1"/>
    <xf numFmtId="0" fontId="75" fillId="0" borderId="0" xfId="0" applyFont="1" applyBorder="1" applyAlignment="1" applyProtection="1">
      <alignment horizontal="left"/>
      <protection locked="0"/>
    </xf>
    <xf numFmtId="0" fontId="0" fillId="0" borderId="0" xfId="0"/>
    <xf numFmtId="0" fontId="0" fillId="0" borderId="0" xfId="0"/>
    <xf numFmtId="0" fontId="76" fillId="0" borderId="0" xfId="0" applyFont="1"/>
    <xf numFmtId="6" fontId="17" fillId="0" borderId="10" xfId="3" applyNumberFormat="1" applyFont="1" applyBorder="1"/>
    <xf numFmtId="0" fontId="77" fillId="0" borderId="0" xfId="0" applyFont="1" applyAlignment="1">
      <alignment horizontal="center"/>
    </xf>
    <xf numFmtId="0" fontId="17" fillId="0" borderId="0" xfId="0" applyFont="1" applyBorder="1" applyProtection="1"/>
    <xf numFmtId="0" fontId="60" fillId="0" borderId="0" xfId="0" applyFont="1" applyProtection="1"/>
    <xf numFmtId="0" fontId="67" fillId="0" borderId="0" xfId="0" applyFont="1"/>
    <xf numFmtId="1" fontId="44" fillId="0" borderId="0" xfId="0" applyNumberFormat="1" applyFont="1" applyProtection="1"/>
    <xf numFmtId="164" fontId="24" fillId="0" borderId="7" xfId="0" applyNumberFormat="1" applyFont="1" applyBorder="1" applyProtection="1"/>
    <xf numFmtId="0" fontId="0" fillId="0" borderId="0" xfId="0"/>
    <xf numFmtId="0" fontId="0" fillId="0" borderId="0" xfId="0" applyAlignment="1">
      <alignment horizontal="center"/>
    </xf>
    <xf numFmtId="0" fontId="0" fillId="0" borderId="0" xfId="0"/>
    <xf numFmtId="0" fontId="0" fillId="0" borderId="0" xfId="0"/>
    <xf numFmtId="170" fontId="17" fillId="0" borderId="0" xfId="0" applyNumberFormat="1" applyFont="1" applyBorder="1"/>
    <xf numFmtId="0" fontId="44" fillId="0" borderId="0" xfId="0" applyFont="1" applyBorder="1" applyAlignment="1" applyProtection="1">
      <protection locked="0"/>
    </xf>
    <xf numFmtId="0" fontId="0" fillId="0" borderId="0" xfId="0"/>
    <xf numFmtId="1" fontId="24" fillId="0" borderId="0" xfId="0" applyNumberFormat="1" applyFont="1" applyBorder="1" applyProtection="1"/>
    <xf numFmtId="0" fontId="0" fillId="0" borderId="0" xfId="0"/>
    <xf numFmtId="1" fontId="31" fillId="0" borderId="7" xfId="1" applyNumberFormat="1" applyFont="1" applyBorder="1" applyAlignment="1" applyProtection="1">
      <alignment horizontal="right"/>
      <protection locked="0"/>
    </xf>
    <xf numFmtId="164" fontId="54" fillId="0" borderId="0" xfId="0" applyNumberFormat="1" applyFont="1" applyBorder="1" applyProtection="1">
      <protection locked="0"/>
    </xf>
    <xf numFmtId="0" fontId="13" fillId="0" borderId="0" xfId="0" applyFont="1"/>
    <xf numFmtId="165" fontId="41" fillId="0" borderId="0" xfId="0" applyNumberFormat="1" applyFont="1"/>
    <xf numFmtId="165" fontId="45" fillId="0" borderId="0" xfId="0" applyNumberFormat="1" applyFont="1"/>
    <xf numFmtId="9" fontId="45" fillId="0" borderId="0" xfId="2" applyFont="1"/>
    <xf numFmtId="166" fontId="45" fillId="0" borderId="0" xfId="2" applyNumberFormat="1" applyFont="1"/>
    <xf numFmtId="0" fontId="0" fillId="0" borderId="0" xfId="0"/>
    <xf numFmtId="164" fontId="9" fillId="0" borderId="0" xfId="0" applyNumberFormat="1" applyFont="1" applyProtection="1">
      <protection locked="0"/>
    </xf>
    <xf numFmtId="0" fontId="17" fillId="0" borderId="0" xfId="0" applyFont="1" applyAlignment="1">
      <alignment horizontal="center"/>
    </xf>
    <xf numFmtId="0" fontId="0" fillId="0" borderId="0" xfId="0"/>
    <xf numFmtId="0" fontId="14" fillId="0" borderId="4"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9" fillId="0" borderId="0" xfId="0" applyFont="1" applyAlignment="1">
      <alignment horizontal="left"/>
    </xf>
    <xf numFmtId="0" fontId="73" fillId="0" borderId="0" xfId="0" applyFont="1" applyAlignment="1">
      <alignment horizontal="left"/>
    </xf>
    <xf numFmtId="0" fontId="28" fillId="0" borderId="1" xfId="0" applyFont="1" applyBorder="1" applyAlignment="1"/>
    <xf numFmtId="0" fontId="0" fillId="0" borderId="1" xfId="0" applyBorder="1" applyAlignment="1"/>
    <xf numFmtId="0" fontId="28" fillId="0" borderId="4" xfId="0" applyFont="1" applyFill="1" applyBorder="1" applyAlignment="1" applyProtection="1">
      <alignment horizontal="left"/>
      <protection locked="0"/>
    </xf>
    <xf numFmtId="0" fontId="28" fillId="0" borderId="3" xfId="0" applyFont="1" applyFill="1" applyBorder="1" applyAlignment="1" applyProtection="1">
      <alignment horizontal="left"/>
      <protection locked="0"/>
    </xf>
    <xf numFmtId="0" fontId="28" fillId="0" borderId="5" xfId="0" applyFont="1" applyFill="1" applyBorder="1" applyAlignment="1" applyProtection="1">
      <alignment horizontal="left"/>
      <protection locked="0"/>
    </xf>
    <xf numFmtId="0" fontId="62" fillId="0" borderId="4" xfId="0" applyFont="1" applyBorder="1" applyAlignment="1" applyProtection="1">
      <alignment horizontal="left"/>
      <protection locked="0"/>
    </xf>
    <xf numFmtId="0" fontId="15" fillId="0" borderId="3" xfId="0" applyFont="1" applyBorder="1" applyAlignment="1" applyProtection="1">
      <alignment horizontal="left"/>
      <protection locked="0"/>
    </xf>
    <xf numFmtId="0" fontId="0" fillId="0" borderId="3" xfId="0" applyBorder="1" applyAlignment="1">
      <alignment horizontal="left"/>
    </xf>
    <xf numFmtId="0" fontId="0" fillId="0" borderId="5" xfId="0" applyBorder="1" applyAlignment="1">
      <alignment horizontal="left"/>
    </xf>
    <xf numFmtId="0" fontId="17" fillId="0" borderId="0" xfId="0" applyFont="1" applyAlignment="1">
      <alignment horizontal="center"/>
    </xf>
    <xf numFmtId="0" fontId="37" fillId="0" borderId="4" xfId="0" applyFont="1" applyBorder="1" applyProtection="1">
      <protection locked="0"/>
    </xf>
    <xf numFmtId="0" fontId="38" fillId="0" borderId="3" xfId="0" applyFont="1" applyBorder="1" applyProtection="1">
      <protection locked="0"/>
    </xf>
    <xf numFmtId="0" fontId="0" fillId="0" borderId="5" xfId="0" applyBorder="1" applyProtection="1">
      <protection locked="0"/>
    </xf>
    <xf numFmtId="0" fontId="28" fillId="0" borderId="1" xfId="0" applyFont="1" applyBorder="1" applyAlignment="1" applyProtection="1">
      <protection locked="0"/>
    </xf>
    <xf numFmtId="0" fontId="0" fillId="0" borderId="1" xfId="0" applyBorder="1" applyAlignment="1" applyProtection="1">
      <protection locked="0"/>
    </xf>
    <xf numFmtId="0" fontId="78" fillId="0" borderId="1" xfId="0" applyFont="1" applyBorder="1" applyAlignment="1" applyProtection="1">
      <protection locked="0"/>
    </xf>
    <xf numFmtId="0" fontId="79" fillId="0" borderId="1" xfId="0" applyFont="1" applyBorder="1" applyAlignment="1" applyProtection="1">
      <protection locked="0"/>
    </xf>
    <xf numFmtId="0" fontId="62" fillId="0" borderId="1" xfId="0" applyFont="1" applyBorder="1" applyAlignment="1" applyProtection="1">
      <protection locked="0"/>
    </xf>
    <xf numFmtId="0" fontId="49" fillId="0" borderId="1" xfId="0" applyFont="1" applyBorder="1" applyAlignment="1" applyProtection="1">
      <protection locked="0"/>
    </xf>
    <xf numFmtId="0" fontId="72" fillId="0" borderId="1" xfId="0" applyFont="1" applyBorder="1" applyAlignment="1" applyProtection="1">
      <protection locked="0"/>
    </xf>
    <xf numFmtId="0" fontId="40" fillId="0" borderId="0" xfId="0" applyFont="1" applyAlignment="1">
      <alignment horizontal="center"/>
    </xf>
    <xf numFmtId="0" fontId="42" fillId="0" borderId="0" xfId="0" applyFont="1" applyAlignment="1">
      <alignment horizontal="left"/>
    </xf>
    <xf numFmtId="0" fontId="0" fillId="0" borderId="0" xfId="0" applyFont="1" applyAlignment="1">
      <alignment horizontal="left"/>
    </xf>
    <xf numFmtId="0" fontId="69" fillId="0" borderId="4" xfId="0" applyFont="1" applyBorder="1" applyAlignment="1" applyProtection="1">
      <protection locked="0"/>
    </xf>
    <xf numFmtId="0" fontId="69" fillId="0" borderId="3" xfId="0" applyFont="1" applyBorder="1" applyAlignment="1" applyProtection="1">
      <protection locked="0"/>
    </xf>
    <xf numFmtId="0" fontId="69" fillId="0" borderId="5" xfId="0" applyFont="1" applyBorder="1" applyAlignment="1" applyProtection="1">
      <protection locked="0"/>
    </xf>
    <xf numFmtId="0" fontId="26" fillId="0" borderId="4" xfId="0" applyFont="1" applyBorder="1" applyAlignment="1" applyProtection="1">
      <alignment horizontal="left"/>
      <protection locked="0"/>
    </xf>
    <xf numFmtId="0" fontId="26" fillId="0" borderId="3" xfId="0" applyFont="1" applyBorder="1" applyAlignment="1" applyProtection="1">
      <alignment horizontal="left"/>
      <protection locked="0"/>
    </xf>
    <xf numFmtId="0" fontId="20" fillId="0" borderId="3" xfId="0" applyFont="1" applyBorder="1" applyAlignment="1" applyProtection="1">
      <alignment horizontal="left"/>
      <protection locked="0"/>
    </xf>
    <xf numFmtId="0" fontId="0" fillId="0" borderId="5" xfId="0" applyBorder="1" applyAlignment="1" applyProtection="1">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protection locked="0"/>
    </xf>
    <xf numFmtId="0" fontId="19" fillId="0" borderId="0" xfId="0" applyFont="1" applyAlignment="1">
      <alignment horizontal="center"/>
    </xf>
    <xf numFmtId="0" fontId="0" fillId="0" borderId="0" xfId="0" applyAlignment="1">
      <alignment horizontal="center"/>
    </xf>
    <xf numFmtId="0" fontId="60"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xf numFmtId="0" fontId="24" fillId="0" borderId="0" xfId="0" applyFont="1" applyBorder="1" applyProtection="1"/>
    <xf numFmtId="0" fontId="67" fillId="0" borderId="0" xfId="0" applyFont="1" applyBorder="1" applyProtection="1"/>
    <xf numFmtId="0" fontId="43" fillId="0" borderId="0" xfId="0" applyFont="1" applyAlignment="1">
      <alignment horizontal="center"/>
    </xf>
    <xf numFmtId="0" fontId="17" fillId="0" borderId="0" xfId="3" applyFont="1" applyAlignment="1">
      <alignment horizontal="center"/>
    </xf>
    <xf numFmtId="0" fontId="30" fillId="0" borderId="4" xfId="0" applyFont="1" applyBorder="1" applyAlignment="1" applyProtection="1">
      <alignment horizontal="left"/>
      <protection locked="0"/>
    </xf>
    <xf numFmtId="0" fontId="44" fillId="0" borderId="0" xfId="0" applyFont="1" applyAlignment="1">
      <alignment horizontal="justify" vertical="center" wrapText="1"/>
    </xf>
    <xf numFmtId="0" fontId="0" fillId="0" borderId="0" xfId="0" applyAlignment="1">
      <alignment wrapText="1"/>
    </xf>
    <xf numFmtId="0" fontId="44" fillId="0" borderId="0" xfId="0" applyFont="1" applyAlignment="1">
      <alignment wrapText="1"/>
    </xf>
    <xf numFmtId="0" fontId="19" fillId="0" borderId="0" xfId="4" applyFont="1" applyAlignment="1">
      <alignment horizontal="center"/>
    </xf>
    <xf numFmtId="0" fontId="64" fillId="0" borderId="0" xfId="4" applyFont="1" applyAlignment="1">
      <alignment horizontal="center"/>
    </xf>
  </cellXfs>
  <cellStyles count="7">
    <cellStyle name="Comma" xfId="1" builtinId="3"/>
    <cellStyle name="Normal" xfId="0" builtinId="0"/>
    <cellStyle name="Normal 2" xfId="3" xr:uid="{0D0A8949-D676-4531-BAF9-03D1E4A4995F}"/>
    <cellStyle name="Normal 2 2" xfId="5" xr:uid="{D4D155C2-2036-41CB-8708-A8A1F43280C8}"/>
    <cellStyle name="Normal 3" xfId="4" xr:uid="{4902EF35-D197-440F-A6DF-C264A2E281C1}"/>
    <cellStyle name="Percent" xfId="2" builtinId="5"/>
    <cellStyle name="Percent 2" xfId="6" xr:uid="{2FF82594-B75E-4E4D-B6B8-988AF787DDCA}"/>
  </cellStyles>
  <dxfs count="0"/>
  <tableStyles count="0" defaultTableStyle="TableStyleMedium2" defaultPivotStyle="PivotStyleLight16"/>
  <colors>
    <mruColors>
      <color rgb="FF3333FF"/>
      <color rgb="FFA3F1BF"/>
      <color rgb="FF9CF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Financial Efficiency</a:t>
            </a:r>
          </a:p>
          <a:p>
            <a:pPr>
              <a:defRPr/>
            </a:pPr>
            <a:r>
              <a:rPr lang="en-US"/>
              <a:t>  Ratios</a:t>
            </a:r>
          </a:p>
        </c:rich>
      </c:tx>
      <c:layout>
        <c:manualLayout>
          <c:xMode val="edge"/>
          <c:yMode val="edge"/>
          <c:x val="0.15015862672065031"/>
          <c:y val="2.1943579084140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51214795893574594"/>
          <c:y val="0.14661968091386657"/>
          <c:w val="0.44081152760426318"/>
          <c:h val="0.77950993825272663"/>
        </c:manualLayout>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'8. Efficiency Graph'!$C$23:$C$26</c:f>
              <c:strCache>
                <c:ptCount val="4"/>
                <c:pt idx="0">
                  <c:v>10. Operating Expense Ratio*</c:v>
                </c:pt>
                <c:pt idx="1">
                  <c:v>11. Depreciation/Amortization Expense Ratio</c:v>
                </c:pt>
                <c:pt idx="2">
                  <c:v>12. Interest Expense Ratio</c:v>
                </c:pt>
                <c:pt idx="3">
                  <c:v>13. Income from Operations Ratio</c:v>
                </c:pt>
              </c:strCache>
            </c:strRef>
          </c:cat>
          <c:val>
            <c:numRef>
              <c:f>'8. Efficiency Graph'!$D$23:$D$26</c:f>
              <c:numCache>
                <c:formatCode>0.0%</c:formatCode>
                <c:ptCount val="4"/>
                <c:pt idx="0">
                  <c:v>0.57989916978103284</c:v>
                </c:pt>
                <c:pt idx="1">
                  <c:v>6.688571739112259E-2</c:v>
                </c:pt>
                <c:pt idx="2">
                  <c:v>2.9088598493399214E-2</c:v>
                </c:pt>
                <c:pt idx="3">
                  <c:v>0.32412651433444528</c:v>
                </c:pt>
              </c:numCache>
            </c:numRef>
          </c:val>
          <c:extLst>
            <c:ext xmlns:c16="http://schemas.microsoft.com/office/drawing/2014/chart" uri="{C3380CC4-5D6E-409C-BE32-E72D297353CC}">
              <c16:uniqueId val="{00000000-E6FC-403A-A111-E53D410026F8}"/>
            </c:ext>
          </c:extLst>
        </c:ser>
        <c:dLbls>
          <c:dLblPos val="inEnd"/>
          <c:showLegendKey val="0"/>
          <c:showVal val="1"/>
          <c:showCatName val="0"/>
          <c:showSerName val="0"/>
          <c:showPercent val="0"/>
          <c:showBubbleSize val="0"/>
        </c:dLbls>
        <c:gapWidth val="65"/>
        <c:axId val="467131232"/>
        <c:axId val="467133200"/>
      </c:barChart>
      <c:catAx>
        <c:axId val="4671312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133200"/>
        <c:crosses val="autoZero"/>
        <c:auto val="1"/>
        <c:lblAlgn val="ctr"/>
        <c:lblOffset val="100"/>
        <c:noMultiLvlLbl val="0"/>
      </c:catAx>
      <c:valAx>
        <c:axId val="4671332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71312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4490355</xdr:colOff>
      <xdr:row>1</xdr:row>
      <xdr:rowOff>5443</xdr:rowOff>
    </xdr:from>
    <xdr:to>
      <xdr:col>3</xdr:col>
      <xdr:colOff>5214256</xdr:colOff>
      <xdr:row>3</xdr:row>
      <xdr:rowOff>16328</xdr:rowOff>
    </xdr:to>
    <xdr:pic>
      <xdr:nvPicPr>
        <xdr:cNvPr id="3" name="Picture 2" descr="TAMAgEXT">
          <a:extLst>
            <a:ext uri="{FF2B5EF4-FFF2-40B4-BE49-F238E27FC236}">
              <a16:creationId xmlns:a16="http://schemas.microsoft.com/office/drawing/2014/main" id="{C2EE8286-39D2-44C8-B5CB-99276B26E9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9041" y="201386"/>
          <a:ext cx="723901" cy="402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114296</xdr:colOff>
      <xdr:row>2</xdr:row>
      <xdr:rowOff>16330</xdr:rowOff>
    </xdr:from>
    <xdr:to>
      <xdr:col>4</xdr:col>
      <xdr:colOff>1736268</xdr:colOff>
      <xdr:row>20</xdr:row>
      <xdr:rowOff>157843</xdr:rowOff>
    </xdr:to>
    <xdr:graphicFrame macro="">
      <xdr:nvGraphicFramePr>
        <xdr:cNvPr id="2" name="Chart 1">
          <a:extLst>
            <a:ext uri="{FF2B5EF4-FFF2-40B4-BE49-F238E27FC236}">
              <a16:creationId xmlns:a16="http://schemas.microsoft.com/office/drawing/2014/main" id="{A360D320-63B0-4E43-88E3-6A9D96989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25A5-BBD7-4A27-876E-28E79BC60FCB}">
  <sheetPr>
    <pageSetUpPr fitToPage="1"/>
  </sheetPr>
  <dimension ref="A1:L48"/>
  <sheetViews>
    <sheetView tabSelected="1" workbookViewId="0">
      <selection activeCell="C1" sqref="C1"/>
    </sheetView>
  </sheetViews>
  <sheetFormatPr defaultRowHeight="14.4" x14ac:dyDescent="0.3"/>
  <cols>
    <col min="1" max="1" width="4" style="142" customWidth="1"/>
    <col min="2" max="2" width="8.33203125" style="142" customWidth="1"/>
    <col min="3" max="3" width="8.33203125" style="373" customWidth="1"/>
    <col min="4" max="4" width="77.21875" customWidth="1"/>
  </cols>
  <sheetData>
    <row r="1" spans="2:12" s="142" customFormat="1" ht="15.6" x14ac:dyDescent="0.3">
      <c r="B1" s="150"/>
      <c r="C1" s="150"/>
      <c r="D1" s="7" t="s">
        <v>381</v>
      </c>
    </row>
    <row r="2" spans="2:12" s="142" customFormat="1" ht="15.6" x14ac:dyDescent="0.3">
      <c r="B2" s="150"/>
      <c r="C2" s="150"/>
      <c r="D2" s="10" t="s">
        <v>576</v>
      </c>
    </row>
    <row r="3" spans="2:12" s="362" customFormat="1" ht="15.6" x14ac:dyDescent="0.3">
      <c r="B3" s="150"/>
      <c r="C3" s="150"/>
      <c r="D3" s="10"/>
    </row>
    <row r="4" spans="2:12" s="142" customFormat="1" ht="15.6" x14ac:dyDescent="0.3">
      <c r="B4" s="150"/>
      <c r="C4" s="150"/>
      <c r="D4" s="10" t="s">
        <v>379</v>
      </c>
    </row>
    <row r="5" spans="2:12" s="142" customFormat="1" x14ac:dyDescent="0.3">
      <c r="B5" s="150"/>
      <c r="C5" s="150"/>
      <c r="D5" s="364" t="s">
        <v>380</v>
      </c>
    </row>
    <row r="6" spans="2:12" s="142" customFormat="1" x14ac:dyDescent="0.3">
      <c r="B6" s="150"/>
      <c r="C6" s="150"/>
      <c r="D6" s="150"/>
    </row>
    <row r="7" spans="2:12" ht="15.6" x14ac:dyDescent="0.3">
      <c r="B7" s="150"/>
      <c r="C7" s="150"/>
      <c r="D7" s="7" t="s">
        <v>470</v>
      </c>
      <c r="E7" s="86"/>
    </row>
    <row r="8" spans="2:12" s="142" customFormat="1" ht="15.6" x14ac:dyDescent="0.3">
      <c r="B8" s="150"/>
      <c r="C8" s="150"/>
      <c r="D8" s="17"/>
    </row>
    <row r="9" spans="2:12" ht="15.6" x14ac:dyDescent="0.3">
      <c r="B9" s="150"/>
      <c r="C9" s="150"/>
      <c r="D9" s="7" t="s">
        <v>374</v>
      </c>
    </row>
    <row r="10" spans="2:12" ht="15.6" x14ac:dyDescent="0.3">
      <c r="B10" s="150"/>
      <c r="C10" s="150"/>
      <c r="D10" s="17" t="s">
        <v>574</v>
      </c>
    </row>
    <row r="11" spans="2:12" x14ac:dyDescent="0.3">
      <c r="B11" s="150"/>
      <c r="C11" s="150"/>
      <c r="D11" s="12" t="s">
        <v>375</v>
      </c>
      <c r="L11" s="86" t="s">
        <v>370</v>
      </c>
    </row>
    <row r="12" spans="2:12" ht="15.6" x14ac:dyDescent="0.3">
      <c r="B12" s="150"/>
      <c r="C12" s="150"/>
      <c r="D12" s="17"/>
    </row>
    <row r="13" spans="2:12" ht="15.6" x14ac:dyDescent="0.3">
      <c r="B13" s="150"/>
      <c r="C13" s="150"/>
      <c r="D13" s="17" t="s">
        <v>575</v>
      </c>
    </row>
    <row r="14" spans="2:12" s="142" customFormat="1" x14ac:dyDescent="0.3">
      <c r="B14" s="150"/>
      <c r="C14" s="150"/>
      <c r="D14" s="12" t="s">
        <v>376</v>
      </c>
    </row>
    <row r="15" spans="2:12" s="142" customFormat="1" x14ac:dyDescent="0.3">
      <c r="B15" s="150"/>
      <c r="C15" s="150"/>
      <c r="D15" s="12"/>
    </row>
    <row r="16" spans="2:12" ht="15.6" x14ac:dyDescent="0.3">
      <c r="B16" s="150"/>
      <c r="C16" s="150"/>
      <c r="D16" s="7" t="s">
        <v>646</v>
      </c>
    </row>
    <row r="17" spans="2:4" s="142" customFormat="1" x14ac:dyDescent="0.3">
      <c r="B17" s="150"/>
      <c r="C17" s="150"/>
      <c r="D17" s="12" t="s">
        <v>373</v>
      </c>
    </row>
    <row r="18" spans="2:4" ht="15.6" x14ac:dyDescent="0.3">
      <c r="B18" s="150"/>
      <c r="C18" s="150"/>
      <c r="D18" s="17"/>
    </row>
    <row r="19" spans="2:4" ht="15.6" x14ac:dyDescent="0.3">
      <c r="B19" s="150"/>
      <c r="C19" s="150"/>
      <c r="D19" s="7" t="s">
        <v>647</v>
      </c>
    </row>
    <row r="20" spans="2:4" s="142" customFormat="1" x14ac:dyDescent="0.3">
      <c r="B20" s="150"/>
      <c r="C20" s="150"/>
      <c r="D20" s="12" t="s">
        <v>471</v>
      </c>
    </row>
    <row r="21" spans="2:4" ht="15.6" x14ac:dyDescent="0.3">
      <c r="B21" s="150"/>
      <c r="C21" s="150"/>
      <c r="D21" s="17"/>
    </row>
    <row r="22" spans="2:4" ht="15.6" x14ac:dyDescent="0.3">
      <c r="B22" s="150"/>
      <c r="C22" s="150"/>
      <c r="D22" s="7" t="s">
        <v>648</v>
      </c>
    </row>
    <row r="23" spans="2:4" s="142" customFormat="1" x14ac:dyDescent="0.3">
      <c r="B23" s="150"/>
      <c r="C23" s="150"/>
      <c r="D23" s="12" t="s">
        <v>572</v>
      </c>
    </row>
    <row r="24" spans="2:4" ht="15.6" x14ac:dyDescent="0.3">
      <c r="B24" s="150"/>
      <c r="C24" s="150"/>
      <c r="D24" s="17"/>
    </row>
    <row r="25" spans="2:4" ht="15.6" x14ac:dyDescent="0.3">
      <c r="B25" s="150"/>
      <c r="C25" s="150"/>
      <c r="D25" s="7" t="s">
        <v>649</v>
      </c>
    </row>
    <row r="26" spans="2:4" x14ac:dyDescent="0.3">
      <c r="B26" s="150"/>
      <c r="C26" s="150"/>
      <c r="D26" s="12" t="s">
        <v>630</v>
      </c>
    </row>
    <row r="27" spans="2:4" x14ac:dyDescent="0.3">
      <c r="B27" s="150"/>
      <c r="C27" s="150"/>
      <c r="D27" s="12"/>
    </row>
    <row r="28" spans="2:4" ht="15.6" x14ac:dyDescent="0.3">
      <c r="B28" s="150"/>
      <c r="C28" s="150"/>
      <c r="D28" s="7" t="s">
        <v>650</v>
      </c>
    </row>
    <row r="29" spans="2:4" s="352" customFormat="1" x14ac:dyDescent="0.3">
      <c r="B29" s="150"/>
      <c r="C29" s="150"/>
      <c r="D29" s="12" t="s">
        <v>569</v>
      </c>
    </row>
    <row r="30" spans="2:4" x14ac:dyDescent="0.3">
      <c r="B30" s="150"/>
      <c r="C30" s="150"/>
      <c r="D30" s="150"/>
    </row>
    <row r="31" spans="2:4" ht="15.6" x14ac:dyDescent="0.3">
      <c r="B31" s="150"/>
      <c r="C31" s="150"/>
      <c r="D31" s="7" t="s">
        <v>651</v>
      </c>
    </row>
    <row r="32" spans="2:4" s="352" customFormat="1" ht="15.6" x14ac:dyDescent="0.3">
      <c r="B32" s="150"/>
      <c r="C32" s="150"/>
      <c r="D32" s="7"/>
    </row>
    <row r="33" spans="2:7" s="352" customFormat="1" ht="15.6" x14ac:dyDescent="0.3">
      <c r="B33" s="150"/>
      <c r="C33" s="150"/>
      <c r="D33" s="7" t="s">
        <v>652</v>
      </c>
    </row>
    <row r="34" spans="2:7" x14ac:dyDescent="0.3">
      <c r="B34" s="150"/>
      <c r="C34" s="150"/>
      <c r="D34" s="12" t="s">
        <v>573</v>
      </c>
    </row>
    <row r="35" spans="2:7" s="427" customFormat="1" x14ac:dyDescent="0.3">
      <c r="B35" s="150"/>
      <c r="C35" s="150"/>
      <c r="D35" s="12"/>
    </row>
    <row r="36" spans="2:7" s="427" customFormat="1" ht="15.6" x14ac:dyDescent="0.3">
      <c r="B36" s="150"/>
      <c r="C36" s="150"/>
      <c r="D36" s="7" t="s">
        <v>653</v>
      </c>
    </row>
    <row r="37" spans="2:7" s="427" customFormat="1" x14ac:dyDescent="0.3">
      <c r="B37" s="150"/>
      <c r="C37" s="150"/>
      <c r="D37" s="12" t="s">
        <v>448</v>
      </c>
    </row>
    <row r="38" spans="2:7" s="427" customFormat="1" x14ac:dyDescent="0.3">
      <c r="B38" s="150"/>
      <c r="C38" s="150"/>
      <c r="D38" s="12"/>
    </row>
    <row r="39" spans="2:7" s="427" customFormat="1" ht="15.6" x14ac:dyDescent="0.3">
      <c r="B39" s="150"/>
      <c r="C39" s="150"/>
      <c r="D39" s="7" t="s">
        <v>654</v>
      </c>
    </row>
    <row r="40" spans="2:7" x14ac:dyDescent="0.3">
      <c r="B40" s="150"/>
      <c r="C40" s="150"/>
      <c r="D40" s="12" t="s">
        <v>655</v>
      </c>
    </row>
    <row r="41" spans="2:7" s="427" customFormat="1" x14ac:dyDescent="0.3">
      <c r="B41" s="150"/>
      <c r="C41" s="150"/>
      <c r="D41" s="12"/>
    </row>
    <row r="42" spans="2:7" ht="17.399999999999999" x14ac:dyDescent="0.3">
      <c r="B42" s="150"/>
      <c r="C42" s="150"/>
      <c r="D42" s="365" t="s">
        <v>378</v>
      </c>
    </row>
    <row r="43" spans="2:7" ht="15.6" x14ac:dyDescent="0.3">
      <c r="B43" s="150"/>
      <c r="C43" s="150"/>
      <c r="D43" s="199" t="s">
        <v>596</v>
      </c>
    </row>
    <row r="44" spans="2:7" s="142" customFormat="1" ht="15.6" x14ac:dyDescent="0.3">
      <c r="B44" s="150"/>
      <c r="C44" s="150"/>
      <c r="D44" s="199" t="s">
        <v>597</v>
      </c>
    </row>
    <row r="45" spans="2:7" ht="15.6" x14ac:dyDescent="0.3">
      <c r="B45" s="150"/>
      <c r="C45" s="150"/>
      <c r="D45" s="199" t="s">
        <v>598</v>
      </c>
      <c r="G45" s="86"/>
    </row>
    <row r="46" spans="2:7" ht="15.6" x14ac:dyDescent="0.3">
      <c r="B46" s="150"/>
      <c r="C46" s="150"/>
      <c r="D46" s="199" t="s">
        <v>599</v>
      </c>
    </row>
    <row r="47" spans="2:7" ht="15.6" x14ac:dyDescent="0.3">
      <c r="B47" s="150"/>
      <c r="C47" s="150"/>
      <c r="D47" s="199" t="s">
        <v>600</v>
      </c>
    </row>
    <row r="48" spans="2:7" ht="15.6" x14ac:dyDescent="0.3">
      <c r="D48" s="199" t="s">
        <v>666</v>
      </c>
    </row>
  </sheetData>
  <sheetProtection sheet="1" objects="1" scenarios="1"/>
  <pageMargins left="0.7" right="0.7" top="0.75" bottom="0.75" header="0.3" footer="0.3"/>
  <pageSetup scale="92" orientation="portrait" horizontalDpi="4294967295" verticalDpi="4294967295" r:id="rId1"/>
  <headerFoot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843F-F577-46D6-8249-720C7F9F97F1}">
  <dimension ref="A1:Q103"/>
  <sheetViews>
    <sheetView zoomScaleNormal="100" workbookViewId="0"/>
  </sheetViews>
  <sheetFormatPr defaultRowHeight="14.4" x14ac:dyDescent="0.3"/>
  <cols>
    <col min="1" max="1" width="7.33203125" customWidth="1"/>
    <col min="2" max="2" width="11.109375" customWidth="1"/>
    <col min="3" max="3" width="28.77734375" customWidth="1"/>
    <col min="5" max="5" width="13.21875" customWidth="1"/>
    <col min="6" max="6" width="12.109375" customWidth="1"/>
    <col min="7" max="7" width="16.33203125" customWidth="1"/>
    <col min="8" max="8" width="10.21875" customWidth="1"/>
    <col min="9" max="9" width="13.77734375" customWidth="1"/>
    <col min="10" max="10" width="14.109375" customWidth="1"/>
    <col min="11" max="11" width="16.21875" customWidth="1"/>
  </cols>
  <sheetData>
    <row r="1" spans="1:17" ht="17.399999999999999" x14ac:dyDescent="0.3">
      <c r="A1" s="142"/>
      <c r="B1" s="478" t="s">
        <v>479</v>
      </c>
      <c r="C1" s="478"/>
      <c r="D1" s="478"/>
      <c r="E1" s="478"/>
      <c r="F1" s="478"/>
      <c r="G1" s="478"/>
      <c r="H1" s="478"/>
      <c r="I1" s="479"/>
      <c r="J1" s="482"/>
      <c r="K1" s="142"/>
      <c r="L1" s="142"/>
      <c r="M1" s="142"/>
      <c r="N1" s="142"/>
      <c r="O1" s="142"/>
      <c r="P1" s="142"/>
      <c r="Q1" s="142"/>
    </row>
    <row r="2" spans="1:17" x14ac:dyDescent="0.3">
      <c r="A2" s="142"/>
      <c r="B2" s="142"/>
      <c r="C2" s="360"/>
      <c r="D2" s="142"/>
      <c r="E2" s="142"/>
      <c r="F2" s="142"/>
      <c r="G2" s="142"/>
      <c r="H2" s="142"/>
      <c r="I2" s="142"/>
      <c r="J2" s="142"/>
      <c r="K2" s="142"/>
      <c r="L2" s="142"/>
      <c r="M2" s="142"/>
      <c r="N2" s="142"/>
      <c r="O2" s="142"/>
      <c r="P2" s="142"/>
      <c r="Q2" s="142"/>
    </row>
    <row r="3" spans="1:17" ht="15.6" x14ac:dyDescent="0.3">
      <c r="A3" s="142"/>
      <c r="B3" s="27" t="s">
        <v>480</v>
      </c>
      <c r="C3" s="483" t="str">
        <f>'1. Part I Farm Income'!C3:D3</f>
        <v>Methodology Test Ranch</v>
      </c>
      <c r="D3" s="484"/>
      <c r="E3" s="27" t="s">
        <v>481</v>
      </c>
      <c r="F3" s="142"/>
      <c r="G3" s="280">
        <v>2021</v>
      </c>
      <c r="H3" s="142"/>
      <c r="I3" s="142"/>
      <c r="J3" s="142"/>
      <c r="K3" s="142"/>
      <c r="L3" s="142"/>
      <c r="M3" s="142"/>
      <c r="N3" s="142"/>
      <c r="O3" s="142"/>
      <c r="P3" s="142"/>
      <c r="Q3" s="142"/>
    </row>
    <row r="4" spans="1:17" ht="15.6" x14ac:dyDescent="0.3">
      <c r="A4" s="142"/>
      <c r="B4" s="27" t="s">
        <v>482</v>
      </c>
      <c r="C4" s="142"/>
      <c r="D4" s="142"/>
      <c r="E4" s="281">
        <f>G3-1</f>
        <v>2020</v>
      </c>
      <c r="F4" s="282">
        <v>400</v>
      </c>
      <c r="G4" s="283" t="s">
        <v>483</v>
      </c>
      <c r="H4" s="284">
        <v>90</v>
      </c>
      <c r="I4" s="41" t="s">
        <v>684</v>
      </c>
      <c r="J4" s="142"/>
      <c r="K4" s="142"/>
      <c r="L4" s="142"/>
      <c r="M4" s="142"/>
      <c r="N4" s="142"/>
      <c r="O4" s="142"/>
      <c r="P4" s="142"/>
      <c r="Q4" s="142"/>
    </row>
    <row r="5" spans="1:17" ht="15.6" x14ac:dyDescent="0.3">
      <c r="A5" s="142"/>
      <c r="B5" s="69" t="s">
        <v>683</v>
      </c>
      <c r="C5" s="437"/>
      <c r="D5" s="437"/>
      <c r="E5" s="285"/>
      <c r="F5" s="285"/>
      <c r="G5" s="430">
        <v>400</v>
      </c>
      <c r="H5" s="40" t="s">
        <v>401</v>
      </c>
      <c r="I5" s="430">
        <v>16</v>
      </c>
      <c r="J5" s="40" t="s">
        <v>401</v>
      </c>
      <c r="K5" s="86" t="s">
        <v>685</v>
      </c>
      <c r="L5" s="142"/>
      <c r="M5" s="142"/>
      <c r="N5" s="142"/>
      <c r="O5" s="142"/>
      <c r="P5" s="142"/>
      <c r="Q5" s="142"/>
    </row>
    <row r="6" spans="1:17" ht="15.6" x14ac:dyDescent="0.3">
      <c r="A6" s="142"/>
      <c r="B6" s="40" t="s">
        <v>484</v>
      </c>
      <c r="C6" s="142"/>
      <c r="D6" s="276"/>
      <c r="E6" s="111"/>
      <c r="F6" s="287">
        <f>G3</f>
        <v>2021</v>
      </c>
      <c r="G6" s="428">
        <f>E26</f>
        <v>53</v>
      </c>
      <c r="H6" s="40" t="s">
        <v>401</v>
      </c>
      <c r="I6" s="142"/>
      <c r="J6" s="142"/>
      <c r="K6" s="142"/>
      <c r="L6" s="142"/>
      <c r="M6" s="142"/>
      <c r="N6" s="142"/>
      <c r="O6" s="142"/>
      <c r="P6" s="142"/>
      <c r="Q6" s="142"/>
    </row>
    <row r="7" spans="1:17" ht="15.6" x14ac:dyDescent="0.3">
      <c r="A7" s="142"/>
      <c r="B7" s="40" t="s">
        <v>485</v>
      </c>
      <c r="C7" s="142"/>
      <c r="D7" s="276"/>
      <c r="E7" s="142"/>
      <c r="F7" s="286">
        <v>4000</v>
      </c>
      <c r="G7" s="289">
        <f>IF(G5=0,0,F7/G5)</f>
        <v>10</v>
      </c>
      <c r="H7" s="40" t="s">
        <v>486</v>
      </c>
      <c r="I7" s="142"/>
      <c r="J7" s="142"/>
      <c r="K7" s="142"/>
      <c r="L7" s="142"/>
      <c r="M7" s="142"/>
      <c r="N7" s="142"/>
      <c r="O7" s="142"/>
      <c r="P7" s="142"/>
      <c r="Q7" s="142"/>
    </row>
    <row r="8" spans="1:17" ht="15.6" x14ac:dyDescent="0.3">
      <c r="A8" s="142"/>
      <c r="B8" s="40" t="s">
        <v>487</v>
      </c>
      <c r="C8" s="142"/>
      <c r="D8" s="276"/>
      <c r="E8" s="111"/>
      <c r="F8" s="286">
        <v>2</v>
      </c>
      <c r="G8" s="41">
        <f>IF(F8=0,0,G5/F8)</f>
        <v>200</v>
      </c>
      <c r="H8" s="290" t="s">
        <v>488</v>
      </c>
      <c r="I8" s="142"/>
      <c r="J8" s="142"/>
      <c r="K8" s="40" t="s">
        <v>489</v>
      </c>
      <c r="L8" s="142"/>
      <c r="M8" s="142"/>
      <c r="N8" s="142"/>
      <c r="O8" s="142"/>
      <c r="P8" s="142"/>
      <c r="Q8" s="142"/>
    </row>
    <row r="9" spans="1:17" ht="15.6" x14ac:dyDescent="0.3">
      <c r="A9" s="142"/>
      <c r="B9" s="290"/>
      <c r="C9" s="142"/>
      <c r="D9" s="276"/>
      <c r="E9" s="111"/>
      <c r="F9" s="142"/>
      <c r="G9" s="142"/>
      <c r="H9" s="142"/>
      <c r="I9" s="124" t="s">
        <v>549</v>
      </c>
      <c r="J9" s="325" t="s">
        <v>492</v>
      </c>
      <c r="K9" s="142"/>
      <c r="L9" s="142"/>
      <c r="M9" s="142"/>
      <c r="N9" s="142"/>
      <c r="O9" s="142"/>
      <c r="P9" s="142"/>
      <c r="Q9" s="142"/>
    </row>
    <row r="10" spans="1:17" ht="15.6" x14ac:dyDescent="0.3">
      <c r="A10" s="142"/>
      <c r="B10" s="27" t="s">
        <v>490</v>
      </c>
      <c r="C10" s="142"/>
      <c r="D10" s="40"/>
      <c r="E10" s="291">
        <v>44470</v>
      </c>
      <c r="F10" s="27"/>
      <c r="G10" s="279" t="s">
        <v>491</v>
      </c>
      <c r="H10" s="142"/>
      <c r="I10" s="124" t="s">
        <v>388</v>
      </c>
      <c r="J10" s="325" t="s">
        <v>555</v>
      </c>
      <c r="K10" s="142"/>
      <c r="L10" s="142"/>
      <c r="M10" s="142"/>
      <c r="N10" s="142"/>
      <c r="O10" s="142"/>
      <c r="P10" s="142"/>
      <c r="Q10" s="142"/>
    </row>
    <row r="11" spans="1:17" ht="15.6" x14ac:dyDescent="0.3">
      <c r="A11" s="142"/>
      <c r="B11" s="27" t="s">
        <v>493</v>
      </c>
      <c r="C11" s="40"/>
      <c r="D11" s="40"/>
      <c r="E11" s="292">
        <f>E31</f>
        <v>340</v>
      </c>
      <c r="F11" s="142"/>
      <c r="G11" s="206">
        <f>IF(F4=0,0,E11/F4)</f>
        <v>0.85</v>
      </c>
      <c r="H11" s="142"/>
      <c r="I11" s="353">
        <f>H31</f>
        <v>537.5</v>
      </c>
      <c r="J11" s="231">
        <f>(F31/F4)</f>
        <v>456.875</v>
      </c>
      <c r="K11" s="142"/>
      <c r="L11" s="142"/>
      <c r="M11" s="142"/>
      <c r="N11" s="142"/>
      <c r="O11" s="142"/>
      <c r="P11" s="142"/>
      <c r="Q11" s="142"/>
    </row>
    <row r="12" spans="1:17" ht="15.6" x14ac:dyDescent="0.3">
      <c r="A12" s="142"/>
      <c r="B12" s="142"/>
      <c r="C12" s="27"/>
      <c r="D12" s="142"/>
      <c r="E12" s="293"/>
      <c r="F12" s="27"/>
      <c r="G12" s="40"/>
      <c r="H12" s="27"/>
      <c r="I12" s="142"/>
      <c r="J12" s="40"/>
      <c r="K12" s="142"/>
      <c r="L12" s="142"/>
      <c r="M12" s="142"/>
      <c r="N12" s="142"/>
      <c r="O12" s="142"/>
      <c r="P12" s="142"/>
      <c r="Q12" s="142"/>
    </row>
    <row r="13" spans="1:17" ht="15.6" x14ac:dyDescent="0.3">
      <c r="A13" s="142"/>
      <c r="B13" s="40"/>
      <c r="C13" s="40"/>
      <c r="D13" s="40"/>
      <c r="E13" s="27"/>
      <c r="F13" s="279" t="s">
        <v>399</v>
      </c>
      <c r="G13" s="279" t="s">
        <v>494</v>
      </c>
      <c r="H13" s="279" t="s">
        <v>80</v>
      </c>
      <c r="I13" s="279" t="s">
        <v>494</v>
      </c>
      <c r="J13" s="279" t="s">
        <v>494</v>
      </c>
      <c r="K13" s="142"/>
      <c r="L13" s="217"/>
      <c r="M13" s="142"/>
      <c r="N13" s="142"/>
      <c r="O13" s="142"/>
      <c r="P13" s="142"/>
      <c r="Q13" s="142"/>
    </row>
    <row r="14" spans="1:17" ht="15.6" x14ac:dyDescent="0.3">
      <c r="A14" s="142"/>
      <c r="B14" s="283" t="s">
        <v>495</v>
      </c>
      <c r="C14" s="40"/>
      <c r="D14" s="40"/>
      <c r="E14" s="279" t="s">
        <v>401</v>
      </c>
      <c r="F14" s="279" t="s">
        <v>496</v>
      </c>
      <c r="G14" s="279" t="s">
        <v>497</v>
      </c>
      <c r="H14" s="279" t="s">
        <v>498</v>
      </c>
      <c r="I14" s="279" t="s">
        <v>499</v>
      </c>
      <c r="J14" s="279" t="s">
        <v>500</v>
      </c>
      <c r="K14" s="142"/>
      <c r="L14" s="217"/>
      <c r="M14" s="142"/>
      <c r="N14" s="142"/>
      <c r="O14" s="142"/>
      <c r="P14" s="142"/>
      <c r="Q14" s="142"/>
    </row>
    <row r="15" spans="1:17" ht="15.6" x14ac:dyDescent="0.3">
      <c r="A15" s="142"/>
      <c r="B15" s="40"/>
      <c r="C15" s="40"/>
      <c r="D15" s="40"/>
      <c r="E15" s="27"/>
      <c r="F15" s="279" t="s">
        <v>501</v>
      </c>
      <c r="G15" s="279" t="s">
        <v>111</v>
      </c>
      <c r="H15" s="279" t="s">
        <v>501</v>
      </c>
      <c r="I15" s="40"/>
      <c r="J15" s="40"/>
      <c r="K15" s="142"/>
      <c r="L15" s="142"/>
      <c r="M15" s="142"/>
      <c r="N15" s="142"/>
      <c r="O15" s="142"/>
      <c r="P15" s="142"/>
      <c r="Q15" s="142"/>
    </row>
    <row r="16" spans="1:17" ht="15.6" x14ac:dyDescent="0.3">
      <c r="A16" s="142"/>
      <c r="B16" s="40"/>
      <c r="C16" s="27" t="s">
        <v>502</v>
      </c>
      <c r="D16" s="40"/>
      <c r="E16" s="294"/>
      <c r="F16" s="294"/>
      <c r="G16" s="295"/>
      <c r="H16" s="224"/>
      <c r="I16" s="78"/>
      <c r="J16" s="40"/>
      <c r="K16" s="142"/>
      <c r="L16" s="142"/>
      <c r="M16" s="142"/>
      <c r="N16" s="142"/>
      <c r="O16" s="142"/>
      <c r="P16" s="142"/>
      <c r="Q16" s="142"/>
    </row>
    <row r="17" spans="1:17" ht="15.6" x14ac:dyDescent="0.3">
      <c r="A17" s="142"/>
      <c r="B17" s="40"/>
      <c r="C17" s="296" t="s">
        <v>503</v>
      </c>
      <c r="D17" s="142"/>
      <c r="E17" s="297">
        <v>170</v>
      </c>
      <c r="F17" s="298">
        <v>93500</v>
      </c>
      <c r="G17" s="299">
        <f>F17*1.7</f>
        <v>158950</v>
      </c>
      <c r="H17" s="224">
        <f>IF(E17=0,0,F17/E17)</f>
        <v>550</v>
      </c>
      <c r="I17" s="78">
        <f>(H17*J17*0.01)</f>
        <v>935</v>
      </c>
      <c r="J17" s="300">
        <f>IF(F17=0,0,G17/F17)*100</f>
        <v>170</v>
      </c>
      <c r="K17" s="142"/>
      <c r="L17" s="142"/>
      <c r="M17" s="142"/>
      <c r="N17" s="142"/>
      <c r="O17" s="142"/>
      <c r="P17" s="142"/>
      <c r="Q17" s="142"/>
    </row>
    <row r="18" spans="1:17" ht="15.6" x14ac:dyDescent="0.3">
      <c r="A18" s="142"/>
      <c r="B18" s="40"/>
      <c r="C18" s="296" t="s">
        <v>662</v>
      </c>
      <c r="D18" s="142"/>
      <c r="E18" s="297">
        <v>0</v>
      </c>
      <c r="F18" s="298">
        <v>0</v>
      </c>
      <c r="G18" s="301">
        <v>0</v>
      </c>
      <c r="H18" s="224">
        <f>IF(E18=0,0,F18/E18)</f>
        <v>0</v>
      </c>
      <c r="I18" s="78">
        <f>(H18*J18*0.01)</f>
        <v>0</v>
      </c>
      <c r="J18" s="300">
        <f>IF(F18=0,0,G18/F18)*100</f>
        <v>0</v>
      </c>
      <c r="K18" s="142"/>
      <c r="L18" s="40"/>
      <c r="M18" s="142"/>
      <c r="N18" s="142"/>
      <c r="O18" s="142"/>
      <c r="P18" s="142"/>
      <c r="Q18" s="142"/>
    </row>
    <row r="19" spans="1:17" ht="15.6" x14ac:dyDescent="0.3">
      <c r="A19" s="142"/>
      <c r="B19" s="40"/>
      <c r="C19" s="283" t="s">
        <v>504</v>
      </c>
      <c r="D19" s="27"/>
      <c r="E19" s="302">
        <f>E17+E18</f>
        <v>170</v>
      </c>
      <c r="F19" s="302">
        <f>F17+F18</f>
        <v>93500</v>
      </c>
      <c r="G19" s="303">
        <f>G17+G18</f>
        <v>158950</v>
      </c>
      <c r="H19" s="231">
        <f>IF(E19=0,0,F19/E19)</f>
        <v>550</v>
      </c>
      <c r="I19" s="235">
        <f>(H19*J19*0.01)</f>
        <v>935</v>
      </c>
      <c r="J19" s="155">
        <f>IF(F19=0,0,G19/F19)*100</f>
        <v>170</v>
      </c>
      <c r="K19" s="142"/>
      <c r="L19" s="304"/>
      <c r="M19" s="304"/>
      <c r="N19" s="142"/>
      <c r="O19" s="122"/>
      <c r="P19" s="142"/>
      <c r="Q19" s="142"/>
    </row>
    <row r="20" spans="1:17" ht="15.6" x14ac:dyDescent="0.3">
      <c r="A20" s="142"/>
      <c r="B20" s="40"/>
      <c r="C20" s="40"/>
      <c r="D20" s="40"/>
      <c r="E20" s="294"/>
      <c r="F20" s="294"/>
      <c r="G20" s="295"/>
      <c r="H20" s="224"/>
      <c r="I20" s="78"/>
      <c r="J20" s="40"/>
      <c r="K20" s="142"/>
      <c r="L20" s="142"/>
      <c r="M20" s="142"/>
      <c r="N20" s="142"/>
      <c r="O20" s="142"/>
      <c r="P20" s="142"/>
      <c r="Q20" s="142"/>
    </row>
    <row r="21" spans="1:17" ht="15.6" x14ac:dyDescent="0.3">
      <c r="A21" s="142"/>
      <c r="B21" s="40"/>
      <c r="C21" s="27" t="s">
        <v>505</v>
      </c>
      <c r="D21" s="40"/>
      <c r="E21" s="294"/>
      <c r="F21" s="294"/>
      <c r="G21" s="295"/>
      <c r="H21" s="224"/>
      <c r="I21" s="78"/>
      <c r="J21" s="40"/>
      <c r="K21" s="142"/>
      <c r="L21" s="142"/>
      <c r="M21" s="142"/>
      <c r="N21" s="142"/>
      <c r="O21" s="142"/>
      <c r="P21" s="142"/>
      <c r="Q21" s="142"/>
    </row>
    <row r="22" spans="1:17" ht="15.6" x14ac:dyDescent="0.3">
      <c r="A22" s="142"/>
      <c r="B22" s="40"/>
      <c r="C22" s="296" t="s">
        <v>503</v>
      </c>
      <c r="D22" s="142"/>
      <c r="E22" s="297">
        <v>117</v>
      </c>
      <c r="F22" s="298">
        <v>61425</v>
      </c>
      <c r="G22" s="299">
        <f>F22*1.55</f>
        <v>95208.75</v>
      </c>
      <c r="H22" s="224">
        <f>IF(E22=0,0,F22/E22)</f>
        <v>525</v>
      </c>
      <c r="I22" s="78">
        <f>(H22*J22*0.01)</f>
        <v>813.75</v>
      </c>
      <c r="J22" s="300">
        <f>IF(F22=0,0,G22/F22)*100</f>
        <v>155</v>
      </c>
      <c r="K22" s="142"/>
      <c r="L22" s="142"/>
      <c r="M22" s="142"/>
      <c r="N22" s="142"/>
      <c r="O22" s="142"/>
      <c r="P22" s="142"/>
      <c r="Q22" s="142"/>
    </row>
    <row r="23" spans="1:17" ht="15.6" x14ac:dyDescent="0.3">
      <c r="A23" s="142"/>
      <c r="B23" s="40"/>
      <c r="C23" s="296" t="s">
        <v>662</v>
      </c>
      <c r="D23" s="142"/>
      <c r="E23" s="305">
        <v>0</v>
      </c>
      <c r="F23" s="305">
        <v>0</v>
      </c>
      <c r="G23" s="306">
        <v>0</v>
      </c>
      <c r="H23" s="224">
        <f>IF(E23=0,0,F23/E23)</f>
        <v>0</v>
      </c>
      <c r="I23" s="235">
        <f>(H23*J23*0.01)</f>
        <v>0</v>
      </c>
      <c r="J23" s="300">
        <f>IF(F23=0,0,G23/F23)*100</f>
        <v>0</v>
      </c>
      <c r="K23" s="142"/>
      <c r="L23" s="142"/>
      <c r="M23" s="142"/>
      <c r="N23" s="142"/>
      <c r="O23" s="142"/>
      <c r="P23" s="142"/>
      <c r="Q23" s="142"/>
    </row>
    <row r="24" spans="1:17" ht="15.6" x14ac:dyDescent="0.3">
      <c r="A24" s="142"/>
      <c r="B24" s="40"/>
      <c r="C24" s="283" t="s">
        <v>506</v>
      </c>
      <c r="D24" s="27"/>
      <c r="E24" s="307">
        <f>E22+E23</f>
        <v>117</v>
      </c>
      <c r="F24" s="307">
        <f t="shared" ref="F24:G24" si="0">F22+F23</f>
        <v>61425</v>
      </c>
      <c r="G24" s="33">
        <f t="shared" si="0"/>
        <v>95208.75</v>
      </c>
      <c r="H24" s="231">
        <f>IF(E24=0,0,F24/E24)</f>
        <v>525</v>
      </c>
      <c r="I24" s="235">
        <f>(H24*J24*0.01)</f>
        <v>813.75</v>
      </c>
      <c r="J24" s="155">
        <f>IF(F24=0,0,G24/F24)*100</f>
        <v>155</v>
      </c>
      <c r="K24" s="142"/>
      <c r="L24" s="142"/>
      <c r="M24" s="142"/>
      <c r="N24" s="142"/>
      <c r="O24" s="142"/>
      <c r="P24" s="142"/>
      <c r="Q24" s="142"/>
    </row>
    <row r="25" spans="1:17" ht="15.6" x14ac:dyDescent="0.3">
      <c r="A25" s="142"/>
      <c r="B25" s="40"/>
      <c r="C25" s="40"/>
      <c r="D25" s="40"/>
      <c r="E25" s="294"/>
      <c r="F25" s="294"/>
      <c r="G25" s="308"/>
      <c r="H25" s="224"/>
      <c r="I25" s="78"/>
      <c r="J25" s="40"/>
      <c r="K25" s="142"/>
      <c r="L25" s="202" t="s">
        <v>507</v>
      </c>
      <c r="M25" s="142"/>
      <c r="N25" s="142"/>
      <c r="O25" s="142"/>
      <c r="P25" s="142"/>
      <c r="Q25" s="142"/>
    </row>
    <row r="26" spans="1:17" ht="15.6" x14ac:dyDescent="0.3">
      <c r="A26" s="142"/>
      <c r="B26" s="40"/>
      <c r="C26" s="27" t="s">
        <v>508</v>
      </c>
      <c r="D26" s="142"/>
      <c r="E26" s="297">
        <v>53</v>
      </c>
      <c r="F26" s="298">
        <v>27825</v>
      </c>
      <c r="G26" s="306">
        <f>F26*1.55</f>
        <v>43128.75</v>
      </c>
      <c r="H26" s="224">
        <f>IF(E26=0,0,F26/E26)</f>
        <v>525</v>
      </c>
      <c r="I26" s="78">
        <f>(H26*J26*0.01)</f>
        <v>813.75</v>
      </c>
      <c r="J26" s="300">
        <f>IF(F26=0,0,G26/F26)*100</f>
        <v>155</v>
      </c>
      <c r="K26" s="142"/>
      <c r="L26" s="40" t="s">
        <v>509</v>
      </c>
      <c r="M26" s="142"/>
      <c r="N26" s="142"/>
      <c r="O26" s="142"/>
      <c r="P26" s="142"/>
      <c r="Q26" s="142"/>
    </row>
    <row r="27" spans="1:17" ht="15.6" x14ac:dyDescent="0.3">
      <c r="A27" s="142"/>
      <c r="B27" s="40"/>
      <c r="C27" s="40"/>
      <c r="D27" s="40"/>
      <c r="E27" s="294"/>
      <c r="F27" s="294"/>
      <c r="G27" s="40"/>
      <c r="H27" s="224"/>
      <c r="I27" s="78"/>
      <c r="J27" s="40"/>
      <c r="K27" s="142"/>
      <c r="L27" s="142"/>
      <c r="M27" s="142"/>
      <c r="N27" s="142"/>
      <c r="O27" s="142"/>
      <c r="P27" s="142"/>
      <c r="Q27" s="142"/>
    </row>
    <row r="28" spans="1:17" ht="15.6" x14ac:dyDescent="0.3">
      <c r="A28" s="142"/>
      <c r="B28" s="40"/>
      <c r="C28" s="27" t="s">
        <v>608</v>
      </c>
      <c r="D28" s="40"/>
      <c r="E28" s="302">
        <f>E24+E26</f>
        <v>170</v>
      </c>
      <c r="F28" s="302">
        <f>F24+F26</f>
        <v>89250</v>
      </c>
      <c r="G28" s="303">
        <f>G24+G26</f>
        <v>138337.5</v>
      </c>
      <c r="H28" s="231">
        <f>IF(E28=0,0,F28/E28)</f>
        <v>525</v>
      </c>
      <c r="I28" s="235">
        <f>(H28*J28*0.01)</f>
        <v>813.75</v>
      </c>
      <c r="J28" s="155">
        <f>IF(F28=0,0,G28/F28)*100</f>
        <v>155</v>
      </c>
      <c r="K28" s="142"/>
      <c r="L28" s="304">
        <f>E28</f>
        <v>170</v>
      </c>
      <c r="M28" s="304">
        <f>F28</f>
        <v>89250</v>
      </c>
      <c r="N28" s="309">
        <f>IF(L28=0,0,M28/L28)</f>
        <v>525</v>
      </c>
      <c r="O28" s="122">
        <f>J28</f>
        <v>155</v>
      </c>
      <c r="P28" s="142"/>
      <c r="Q28" s="142"/>
    </row>
    <row r="29" spans="1:17" ht="15.6" x14ac:dyDescent="0.3">
      <c r="A29" s="142"/>
      <c r="B29" s="40"/>
      <c r="C29" s="40"/>
      <c r="D29" s="40"/>
      <c r="E29" s="294"/>
      <c r="F29" s="294"/>
      <c r="G29" s="40"/>
      <c r="H29" s="224"/>
      <c r="I29" s="78"/>
      <c r="J29" s="40"/>
      <c r="K29" s="142"/>
      <c r="L29" s="142"/>
      <c r="M29" s="142"/>
      <c r="N29" s="142"/>
      <c r="O29" s="142"/>
      <c r="P29" s="142"/>
      <c r="Q29" s="142"/>
    </row>
    <row r="30" spans="1:17" ht="15.6" x14ac:dyDescent="0.3">
      <c r="A30" s="142"/>
      <c r="B30" s="31" t="s">
        <v>510</v>
      </c>
      <c r="C30" s="27"/>
      <c r="D30" s="27"/>
      <c r="E30" s="294"/>
      <c r="F30" s="294"/>
      <c r="G30" s="40"/>
      <c r="H30" s="224"/>
      <c r="I30" s="78"/>
      <c r="J30" s="40"/>
      <c r="K30" s="142"/>
      <c r="L30" s="142"/>
      <c r="M30" s="142"/>
      <c r="N30" s="142"/>
      <c r="O30" s="142"/>
      <c r="P30" s="142"/>
      <c r="Q30" s="142"/>
    </row>
    <row r="31" spans="1:17" ht="15.6" x14ac:dyDescent="0.3">
      <c r="A31" s="142"/>
      <c r="B31" s="31" t="s">
        <v>609</v>
      </c>
      <c r="C31" s="27"/>
      <c r="D31" s="27"/>
      <c r="E31" s="310">
        <f>(E19+E28)</f>
        <v>340</v>
      </c>
      <c r="F31" s="310">
        <f>(F19+F28)</f>
        <v>182750</v>
      </c>
      <c r="G31" s="311">
        <f>(G19+G28)</f>
        <v>297287.5</v>
      </c>
      <c r="H31" s="231">
        <f>IF(E31=0,0,F31/E31)</f>
        <v>537.5</v>
      </c>
      <c r="I31" s="235">
        <f>(H31*J31*0.01)</f>
        <v>874.37500000000011</v>
      </c>
      <c r="J31" s="155">
        <f>IF(F31=0,0,G31/F31)*100</f>
        <v>162.67441860465118</v>
      </c>
      <c r="K31" s="142"/>
      <c r="L31" s="304">
        <f>E31</f>
        <v>340</v>
      </c>
      <c r="M31" s="312">
        <f>F31</f>
        <v>182750</v>
      </c>
      <c r="N31" s="355">
        <f>H31</f>
        <v>537.5</v>
      </c>
      <c r="O31" s="122">
        <f>J31</f>
        <v>162.67441860465118</v>
      </c>
      <c r="P31" s="142"/>
      <c r="Q31" s="142"/>
    </row>
    <row r="32" spans="1:17" s="377" customFormat="1" ht="15.6" x14ac:dyDescent="0.3">
      <c r="B32" s="217" t="s">
        <v>661</v>
      </c>
      <c r="C32" s="27"/>
      <c r="D32" s="27"/>
      <c r="E32" s="382"/>
      <c r="F32" s="382"/>
      <c r="G32" s="383"/>
      <c r="H32" s="231"/>
      <c r="I32" s="235"/>
      <c r="J32" s="155"/>
      <c r="L32" s="304"/>
      <c r="M32" s="312"/>
      <c r="N32" s="355"/>
      <c r="O32" s="122"/>
    </row>
    <row r="33" spans="1:17" s="377" customFormat="1" ht="15.6" x14ac:dyDescent="0.3">
      <c r="B33" s="454" t="s">
        <v>601</v>
      </c>
      <c r="C33" s="485"/>
      <c r="D33" s="485"/>
      <c r="E33" s="485"/>
      <c r="F33" s="485"/>
      <c r="G33" s="485"/>
      <c r="H33" s="485"/>
      <c r="I33" s="485"/>
      <c r="J33" s="485"/>
      <c r="L33" s="304"/>
      <c r="M33" s="312"/>
      <c r="N33" s="355"/>
      <c r="O33" s="122"/>
    </row>
    <row r="34" spans="1:17" s="377" customFormat="1" ht="15.6" x14ac:dyDescent="0.3">
      <c r="B34" s="375"/>
      <c r="C34" s="384"/>
      <c r="D34" s="384"/>
      <c r="E34" s="384"/>
      <c r="F34" s="376" t="s">
        <v>401</v>
      </c>
      <c r="G34" s="384"/>
      <c r="H34" s="384"/>
      <c r="I34" s="384"/>
      <c r="J34" s="384"/>
      <c r="L34" s="304"/>
      <c r="M34" s="312"/>
      <c r="N34" s="355"/>
      <c r="O34" s="122"/>
    </row>
    <row r="35" spans="1:17" s="377" customFormat="1" ht="15.6" x14ac:dyDescent="0.3">
      <c r="B35" s="223" t="s">
        <v>403</v>
      </c>
      <c r="D35" s="384"/>
      <c r="E35" s="385">
        <f>G3</f>
        <v>2021</v>
      </c>
      <c r="F35" s="387">
        <f>E26</f>
        <v>53</v>
      </c>
      <c r="G35" s="384"/>
      <c r="H35" s="384"/>
      <c r="I35" s="384"/>
      <c r="J35" s="384"/>
      <c r="L35" s="304"/>
      <c r="M35" s="312"/>
      <c r="N35" s="355"/>
      <c r="O35" s="122"/>
    </row>
    <row r="36" spans="1:17" s="377" customFormat="1" ht="15.6" x14ac:dyDescent="0.3">
      <c r="B36" s="223" t="s">
        <v>404</v>
      </c>
      <c r="D36" s="384"/>
      <c r="E36" s="384"/>
      <c r="F36" s="384"/>
      <c r="G36" s="384"/>
      <c r="H36" s="384"/>
      <c r="I36" s="384"/>
      <c r="J36" s="384"/>
      <c r="L36" s="304"/>
      <c r="M36" s="312"/>
      <c r="N36" s="355"/>
      <c r="O36" s="122"/>
    </row>
    <row r="37" spans="1:17" s="377" customFormat="1" ht="15.6" x14ac:dyDescent="0.3">
      <c r="B37" s="40" t="s">
        <v>405</v>
      </c>
      <c r="D37" s="27"/>
      <c r="E37" s="386">
        <f>E4</f>
        <v>2020</v>
      </c>
      <c r="F37" s="275">
        <v>50</v>
      </c>
      <c r="G37" s="383"/>
      <c r="H37" s="231"/>
      <c r="I37" s="235"/>
      <c r="J37" s="155"/>
      <c r="L37" s="304"/>
      <c r="M37" s="312"/>
      <c r="N37" s="355"/>
      <c r="O37" s="122"/>
    </row>
    <row r="38" spans="1:17" s="377" customFormat="1" ht="15.6" x14ac:dyDescent="0.3">
      <c r="B38" s="223" t="s">
        <v>406</v>
      </c>
      <c r="D38" s="27"/>
      <c r="E38" s="385">
        <f>E35</f>
        <v>2021</v>
      </c>
      <c r="F38" s="275">
        <v>48</v>
      </c>
      <c r="G38" s="383"/>
      <c r="H38" s="231"/>
      <c r="I38" s="235"/>
      <c r="J38" s="155"/>
      <c r="L38" s="304"/>
      <c r="M38" s="312"/>
      <c r="N38" s="355"/>
      <c r="O38" s="122"/>
    </row>
    <row r="39" spans="1:17" s="377" customFormat="1" ht="15.6" x14ac:dyDescent="0.3">
      <c r="B39" s="40" t="s">
        <v>407</v>
      </c>
      <c r="D39" s="27"/>
      <c r="E39" s="385">
        <f>E38</f>
        <v>2021</v>
      </c>
      <c r="F39" s="275">
        <v>48</v>
      </c>
      <c r="G39" s="383"/>
      <c r="H39" s="231"/>
      <c r="I39" s="235"/>
      <c r="J39" s="155"/>
      <c r="L39" s="304"/>
      <c r="M39" s="312"/>
      <c r="N39" s="355"/>
      <c r="O39" s="122"/>
    </row>
    <row r="40" spans="1:17" ht="15.6" x14ac:dyDescent="0.3">
      <c r="A40" s="142"/>
      <c r="B40" s="40" t="s">
        <v>656</v>
      </c>
      <c r="C40" s="40"/>
      <c r="D40" s="40"/>
      <c r="E40" s="40"/>
      <c r="F40" s="40"/>
      <c r="G40" s="40"/>
      <c r="H40" s="40"/>
      <c r="I40" s="40"/>
      <c r="J40" s="40"/>
      <c r="K40" s="142"/>
      <c r="L40" s="142"/>
      <c r="M40" s="142"/>
      <c r="N40" s="142"/>
      <c r="O40" s="142"/>
      <c r="P40" s="142"/>
      <c r="Q40" s="142"/>
    </row>
    <row r="41" spans="1:17" s="429" customFormat="1" ht="15.6" x14ac:dyDescent="0.3">
      <c r="B41" s="40"/>
      <c r="C41" s="40"/>
      <c r="D41" s="40"/>
      <c r="E41" s="40"/>
      <c r="F41" s="40"/>
      <c r="G41" s="40"/>
      <c r="H41" s="40"/>
      <c r="I41" s="40"/>
      <c r="J41" s="40"/>
    </row>
    <row r="42" spans="1:17" ht="17.399999999999999" x14ac:dyDescent="0.3">
      <c r="A42" s="142"/>
      <c r="B42" s="478" t="s">
        <v>519</v>
      </c>
      <c r="C42" s="479"/>
      <c r="D42" s="479"/>
      <c r="E42" s="479"/>
      <c r="F42" s="479"/>
      <c r="G42" s="479"/>
      <c r="H42" s="479"/>
      <c r="I42" s="479"/>
      <c r="J42" s="479"/>
      <c r="K42" s="313"/>
      <c r="L42" s="142"/>
      <c r="M42" s="142"/>
      <c r="N42" s="142"/>
      <c r="O42" s="142"/>
      <c r="P42" s="142"/>
      <c r="Q42" s="142"/>
    </row>
    <row r="43" spans="1:17" ht="15.6" x14ac:dyDescent="0.3">
      <c r="A43" s="142"/>
      <c r="B43" s="27" t="s">
        <v>580</v>
      </c>
      <c r="C43" s="314"/>
      <c r="D43" s="142"/>
      <c r="E43" s="142"/>
      <c r="F43" s="278"/>
      <c r="G43" s="425">
        <f>G3</f>
        <v>2021</v>
      </c>
      <c r="H43" s="278"/>
      <c r="I43" s="278"/>
      <c r="J43" s="278"/>
      <c r="K43" s="278"/>
      <c r="L43" s="142"/>
      <c r="M43" s="142"/>
      <c r="N43" s="142"/>
      <c r="O43" s="142"/>
      <c r="P43" s="142"/>
      <c r="Q43" s="142"/>
    </row>
    <row r="44" spans="1:17" s="423" customFormat="1" ht="15.6" x14ac:dyDescent="0.3">
      <c r="B44" s="27"/>
      <c r="C44" s="314"/>
      <c r="F44" s="422"/>
      <c r="G44" s="425"/>
      <c r="H44" s="422"/>
      <c r="I44" s="422"/>
      <c r="J44" s="422"/>
      <c r="K44" s="422"/>
    </row>
    <row r="45" spans="1:17" ht="15.6" x14ac:dyDescent="0.3">
      <c r="A45" s="40"/>
      <c r="B45" s="40"/>
      <c r="C45" s="40"/>
      <c r="D45" s="40"/>
      <c r="E45" s="27"/>
      <c r="F45" s="279" t="s">
        <v>512</v>
      </c>
      <c r="G45" s="279" t="s">
        <v>494</v>
      </c>
      <c r="H45" s="315" t="s">
        <v>80</v>
      </c>
      <c r="I45" s="279" t="s">
        <v>80</v>
      </c>
      <c r="J45" s="279" t="s">
        <v>80</v>
      </c>
      <c r="K45" s="142"/>
      <c r="L45" s="142"/>
      <c r="M45" s="142"/>
      <c r="N45" s="142"/>
      <c r="O45" s="142"/>
      <c r="P45" s="142"/>
      <c r="Q45" s="142"/>
    </row>
    <row r="46" spans="1:17" ht="15.6" x14ac:dyDescent="0.3">
      <c r="A46" s="142"/>
      <c r="B46" s="27" t="s">
        <v>511</v>
      </c>
      <c r="C46" s="40"/>
      <c r="D46" s="40"/>
      <c r="E46" s="279" t="s">
        <v>401</v>
      </c>
      <c r="F46" s="279" t="s">
        <v>496</v>
      </c>
      <c r="G46" s="210" t="s">
        <v>513</v>
      </c>
      <c r="H46" s="315" t="s">
        <v>514</v>
      </c>
      <c r="I46" s="279" t="s">
        <v>515</v>
      </c>
      <c r="J46" s="279" t="s">
        <v>515</v>
      </c>
      <c r="K46" s="142"/>
      <c r="L46" s="142"/>
      <c r="M46" s="142"/>
      <c r="N46" s="142"/>
      <c r="O46" s="142"/>
      <c r="P46" s="142"/>
      <c r="Q46" s="142"/>
    </row>
    <row r="47" spans="1:17" ht="15.6" x14ac:dyDescent="0.3">
      <c r="A47" s="40"/>
      <c r="B47" s="40"/>
      <c r="C47" s="40"/>
      <c r="D47" s="40"/>
      <c r="E47" s="27"/>
      <c r="F47" s="279" t="s">
        <v>501</v>
      </c>
      <c r="G47" s="279" t="s">
        <v>111</v>
      </c>
      <c r="H47" s="315" t="s">
        <v>516</v>
      </c>
      <c r="I47" s="279" t="s">
        <v>517</v>
      </c>
      <c r="J47" s="279" t="s">
        <v>518</v>
      </c>
      <c r="K47" s="142"/>
      <c r="L47" s="142"/>
      <c r="M47" s="142"/>
      <c r="N47" s="142"/>
      <c r="O47" s="142"/>
      <c r="P47" s="142"/>
      <c r="Q47" s="142"/>
    </row>
    <row r="48" spans="1:17" ht="15.6" x14ac:dyDescent="0.3">
      <c r="A48" s="40"/>
      <c r="B48" s="27" t="s">
        <v>519</v>
      </c>
      <c r="C48" s="40"/>
      <c r="D48" s="40"/>
      <c r="E48" s="40"/>
      <c r="F48" s="40"/>
      <c r="G48" s="40"/>
      <c r="H48" s="316"/>
      <c r="I48" s="40"/>
      <c r="J48" s="40"/>
      <c r="K48" s="142"/>
      <c r="L48" s="142"/>
      <c r="M48" s="142"/>
      <c r="N48" s="142"/>
      <c r="O48" s="142"/>
      <c r="P48" s="142"/>
      <c r="Q48" s="142"/>
    </row>
    <row r="49" spans="1:17" ht="15.6" x14ac:dyDescent="0.3">
      <c r="A49" s="40"/>
      <c r="B49" s="317" t="s">
        <v>521</v>
      </c>
      <c r="C49" s="40"/>
      <c r="D49" s="40"/>
      <c r="E49" s="318">
        <v>0</v>
      </c>
      <c r="F49" s="319">
        <v>0</v>
      </c>
      <c r="G49" s="301">
        <v>0</v>
      </c>
      <c r="H49" s="320">
        <f>IF(E49=0,0,(F49/E49))</f>
        <v>0</v>
      </c>
      <c r="I49" s="321">
        <f>IF(F49=0,0,(G49/F49)*100)</f>
        <v>0</v>
      </c>
      <c r="J49" s="295">
        <f>IF(E49=0,0,(G49/E49))</f>
        <v>0</v>
      </c>
      <c r="K49" s="142"/>
      <c r="L49" s="142"/>
      <c r="M49" s="142"/>
      <c r="N49" s="142"/>
      <c r="O49" s="142"/>
      <c r="P49" s="142"/>
      <c r="Q49" s="142"/>
    </row>
    <row r="50" spans="1:17" ht="15.6" x14ac:dyDescent="0.3">
      <c r="A50" s="40"/>
      <c r="B50" s="317" t="s">
        <v>520</v>
      </c>
      <c r="C50" s="40"/>
      <c r="D50" s="40"/>
      <c r="E50" s="318">
        <v>44</v>
      </c>
      <c r="F50" s="319">
        <v>52800</v>
      </c>
      <c r="G50" s="301">
        <v>29040</v>
      </c>
      <c r="H50" s="320">
        <f>IF(E50=0,0,(F50/E50))</f>
        <v>1200</v>
      </c>
      <c r="I50" s="321">
        <f>IF(F50=0,0,(G50/F50)*100)</f>
        <v>55.000000000000007</v>
      </c>
      <c r="J50" s="295">
        <f>IF(E50=0,0,(G50/E50))</f>
        <v>660</v>
      </c>
      <c r="K50" s="142"/>
      <c r="L50" s="142"/>
      <c r="M50" s="142"/>
      <c r="N50" s="142"/>
      <c r="O50" s="142"/>
      <c r="P50" s="142"/>
      <c r="Q50" s="142"/>
    </row>
    <row r="51" spans="1:17" s="411" customFormat="1" ht="15.6" x14ac:dyDescent="0.3">
      <c r="A51" s="40"/>
      <c r="B51" s="317" t="s">
        <v>620</v>
      </c>
      <c r="C51" s="40"/>
      <c r="D51" s="40"/>
      <c r="E51" s="318">
        <v>0</v>
      </c>
      <c r="F51" s="319">
        <v>0</v>
      </c>
      <c r="G51" s="301">
        <v>0</v>
      </c>
      <c r="H51" s="320">
        <f t="shared" ref="H51" si="1">IF(E51=0,0,(F51/E51))</f>
        <v>0</v>
      </c>
      <c r="I51" s="321">
        <f t="shared" ref="I51" si="2">IF(F51=0,0,(G51/F51)*100)</f>
        <v>0</v>
      </c>
      <c r="J51" s="295">
        <f t="shared" ref="J51" si="3">IF(E51=0,0,(G51/E51))</f>
        <v>0</v>
      </c>
    </row>
    <row r="52" spans="1:17" ht="15.6" x14ac:dyDescent="0.3">
      <c r="A52" s="40"/>
      <c r="B52" s="317" t="s">
        <v>522</v>
      </c>
      <c r="C52" s="40"/>
      <c r="D52" s="40"/>
      <c r="E52" s="318">
        <v>2</v>
      </c>
      <c r="F52" s="319">
        <v>1400</v>
      </c>
      <c r="G52" s="301">
        <v>2030</v>
      </c>
      <c r="H52" s="320">
        <f>IF(E52=0,0,(F52/E52))</f>
        <v>700</v>
      </c>
      <c r="I52" s="321">
        <f>IF(F52=0,0,(G52/F52)*100)</f>
        <v>145</v>
      </c>
      <c r="J52" s="295">
        <f>IF(E52=0,0,(G52/E52))</f>
        <v>1015</v>
      </c>
      <c r="K52" s="142"/>
      <c r="L52" s="142"/>
      <c r="M52" s="142"/>
      <c r="N52" s="142"/>
      <c r="O52" s="142"/>
      <c r="P52" s="142"/>
      <c r="Q52" s="142"/>
    </row>
    <row r="53" spans="1:17" ht="15.6" x14ac:dyDescent="0.3">
      <c r="A53" s="40"/>
      <c r="B53" s="317" t="s">
        <v>523</v>
      </c>
      <c r="C53" s="40"/>
      <c r="D53" s="40"/>
      <c r="E53" s="318">
        <v>0</v>
      </c>
      <c r="F53" s="319">
        <v>0</v>
      </c>
      <c r="G53" s="301">
        <v>0</v>
      </c>
      <c r="H53" s="320">
        <f t="shared" ref="H53" si="4">IF(E53=0,0,(F53/E53))</f>
        <v>0</v>
      </c>
      <c r="I53" s="321">
        <f t="shared" ref="I53" si="5">IF(F53=0,0,(G53/F53)*100)</f>
        <v>0</v>
      </c>
      <c r="J53" s="295">
        <f t="shared" ref="J53" si="6">IF(E53=0,0,(G53/E53))</f>
        <v>0</v>
      </c>
      <c r="K53" s="142"/>
      <c r="L53" s="142"/>
      <c r="M53" s="142"/>
      <c r="N53" s="142"/>
      <c r="O53" s="142"/>
      <c r="P53" s="142"/>
      <c r="Q53" s="142"/>
    </row>
    <row r="54" spans="1:17" ht="15.6" x14ac:dyDescent="0.3">
      <c r="A54" s="40"/>
      <c r="B54" s="283" t="s">
        <v>524</v>
      </c>
      <c r="C54" s="40"/>
      <c r="D54" s="40"/>
      <c r="E54" s="322">
        <f>SUM(E49:E53)</f>
        <v>46</v>
      </c>
      <c r="F54" s="319"/>
      <c r="G54" s="323">
        <f>SUM(G49:G53)</f>
        <v>31070</v>
      </c>
      <c r="H54" s="320"/>
      <c r="I54" s="321"/>
      <c r="J54" s="295"/>
      <c r="K54" s="142"/>
      <c r="L54" s="142"/>
      <c r="M54" s="142"/>
      <c r="N54" s="142"/>
      <c r="O54" s="142"/>
      <c r="P54" s="142"/>
      <c r="Q54" s="142"/>
    </row>
    <row r="55" spans="1:17" ht="15.6" x14ac:dyDescent="0.3">
      <c r="A55" s="40"/>
      <c r="B55" s="96"/>
      <c r="C55" s="40"/>
      <c r="D55" s="40"/>
      <c r="E55" s="318"/>
      <c r="F55" s="319"/>
      <c r="G55" s="301"/>
      <c r="H55" s="320"/>
      <c r="I55" s="321"/>
      <c r="J55" s="295"/>
      <c r="K55" s="142"/>
      <c r="L55" s="142"/>
      <c r="M55" s="142"/>
      <c r="N55" s="142"/>
      <c r="O55" s="142"/>
      <c r="P55" s="142"/>
      <c r="Q55" s="142"/>
    </row>
    <row r="56" spans="1:17" ht="15.6" x14ac:dyDescent="0.3">
      <c r="A56" s="40"/>
      <c r="B56" s="27" t="s">
        <v>525</v>
      </c>
      <c r="C56" s="40"/>
      <c r="D56" s="40"/>
      <c r="E56" s="27" t="s">
        <v>607</v>
      </c>
      <c r="F56" s="319"/>
      <c r="G56" s="301"/>
      <c r="H56" s="320"/>
      <c r="I56" s="321"/>
      <c r="J56" s="295"/>
      <c r="K56" s="142"/>
      <c r="L56" s="142"/>
      <c r="M56" s="142"/>
      <c r="N56" s="142"/>
      <c r="O56" s="142"/>
      <c r="P56" s="142"/>
      <c r="Q56" s="142"/>
    </row>
    <row r="57" spans="1:17" ht="15.6" x14ac:dyDescent="0.3">
      <c r="A57" s="40"/>
      <c r="B57" s="223" t="str">
        <f>B49</f>
        <v>Breeding Cows</v>
      </c>
      <c r="C57" s="61"/>
      <c r="D57" s="142"/>
      <c r="E57" s="288">
        <v>0</v>
      </c>
      <c r="F57" s="319"/>
      <c r="G57" s="301"/>
      <c r="H57" s="40"/>
      <c r="I57" s="321"/>
      <c r="J57" s="295"/>
      <c r="K57" s="142"/>
      <c r="L57" s="142"/>
      <c r="M57" s="142"/>
      <c r="N57" s="142"/>
      <c r="O57" s="142"/>
      <c r="P57" s="142"/>
      <c r="Q57" s="142"/>
    </row>
    <row r="58" spans="1:17" ht="15.6" x14ac:dyDescent="0.3">
      <c r="A58" s="40"/>
      <c r="B58" s="223" t="str">
        <f t="shared" ref="B58:B61" si="7">B50</f>
        <v>Cull Cows</v>
      </c>
      <c r="C58" s="61"/>
      <c r="D58" s="142"/>
      <c r="E58" s="288">
        <v>0</v>
      </c>
      <c r="F58" s="319"/>
      <c r="G58" s="301"/>
      <c r="H58" s="40"/>
      <c r="I58" s="321"/>
      <c r="J58" s="295"/>
      <c r="K58" s="142"/>
      <c r="L58" s="142"/>
      <c r="M58" s="142"/>
      <c r="N58" s="142"/>
      <c r="O58" s="142"/>
      <c r="P58" s="142"/>
      <c r="Q58" s="142"/>
    </row>
    <row r="59" spans="1:17" ht="15.6" x14ac:dyDescent="0.3">
      <c r="A59" s="40"/>
      <c r="B59" s="223" t="str">
        <f t="shared" si="7"/>
        <v>Open Heifer Before Exposed</v>
      </c>
      <c r="C59" s="61"/>
      <c r="D59" s="142"/>
      <c r="E59" s="288">
        <v>0</v>
      </c>
      <c r="F59" s="319"/>
      <c r="G59" s="301"/>
      <c r="H59" s="40"/>
      <c r="I59" s="321"/>
      <c r="J59" s="295"/>
      <c r="K59" s="142"/>
      <c r="L59" s="142"/>
      <c r="M59" s="142"/>
      <c r="N59" s="142"/>
      <c r="O59" s="142"/>
      <c r="P59" s="142"/>
      <c r="Q59" s="142"/>
    </row>
    <row r="60" spans="1:17" ht="15.6" x14ac:dyDescent="0.3">
      <c r="A60" s="142"/>
      <c r="B60" s="223" t="str">
        <f t="shared" si="7"/>
        <v>Repl. Heifer Open</v>
      </c>
      <c r="C60" s="142"/>
      <c r="D60" s="142"/>
      <c r="E60" s="288">
        <v>0</v>
      </c>
      <c r="F60" s="142"/>
      <c r="G60" s="301"/>
      <c r="H60" s="40"/>
      <c r="I60" s="142"/>
      <c r="J60" s="142"/>
      <c r="K60" s="142"/>
      <c r="L60" s="142"/>
      <c r="M60" s="142"/>
      <c r="N60" s="142"/>
      <c r="O60" s="142"/>
      <c r="P60" s="142"/>
      <c r="Q60" s="142"/>
    </row>
    <row r="61" spans="1:17" ht="15.6" x14ac:dyDescent="0.3">
      <c r="A61" s="142"/>
      <c r="B61" s="223" t="str">
        <f t="shared" si="7"/>
        <v>Repl. Heifer Bred</v>
      </c>
      <c r="C61" s="142"/>
      <c r="D61" s="142"/>
      <c r="E61" s="288">
        <v>0</v>
      </c>
      <c r="F61" s="142"/>
      <c r="G61" s="301"/>
      <c r="H61" s="40"/>
      <c r="I61" s="142"/>
      <c r="J61" s="142"/>
      <c r="K61" s="142"/>
      <c r="L61" s="142"/>
      <c r="M61" s="142"/>
      <c r="N61" s="142"/>
      <c r="O61" s="142"/>
      <c r="P61" s="142"/>
      <c r="Q61" s="142"/>
    </row>
    <row r="62" spans="1:17" s="391" customFormat="1" ht="15.6" x14ac:dyDescent="0.3">
      <c r="B62" s="283" t="s">
        <v>524</v>
      </c>
      <c r="E62" s="416">
        <f>SUM(E57:E61)</f>
        <v>0</v>
      </c>
      <c r="G62" s="301"/>
      <c r="H62" s="40"/>
    </row>
    <row r="63" spans="1:17" s="412" customFormat="1" ht="15.6" x14ac:dyDescent="0.3">
      <c r="B63" s="283"/>
      <c r="E63" s="395"/>
      <c r="G63" s="301"/>
      <c r="H63" s="40"/>
    </row>
    <row r="64" spans="1:17" s="391" customFormat="1" ht="15.6" x14ac:dyDescent="0.3">
      <c r="B64" s="217" t="s">
        <v>563</v>
      </c>
      <c r="E64" s="395"/>
      <c r="G64" s="301"/>
      <c r="H64" s="40"/>
    </row>
    <row r="65" spans="1:17" ht="15.6" x14ac:dyDescent="0.3">
      <c r="A65" s="142"/>
      <c r="B65" s="142" t="s">
        <v>602</v>
      </c>
      <c r="C65" s="142"/>
      <c r="D65" s="142"/>
      <c r="E65" s="142"/>
      <c r="F65" s="142"/>
      <c r="G65" s="301"/>
      <c r="H65" s="40"/>
      <c r="I65" s="142"/>
      <c r="J65" s="142"/>
      <c r="K65" s="142"/>
      <c r="L65" s="142"/>
      <c r="M65" s="142"/>
      <c r="N65" s="142"/>
      <c r="O65" s="142"/>
      <c r="P65" s="142"/>
      <c r="Q65" s="142"/>
    </row>
    <row r="66" spans="1:17" s="377" customFormat="1" ht="15.6" x14ac:dyDescent="0.3">
      <c r="G66" s="301"/>
      <c r="H66" s="40"/>
    </row>
    <row r="67" spans="1:17" s="377" customFormat="1" ht="17.399999999999999" x14ac:dyDescent="0.3">
      <c r="B67" s="478" t="s">
        <v>605</v>
      </c>
      <c r="C67" s="479"/>
      <c r="D67" s="479"/>
      <c r="E67" s="479"/>
      <c r="F67" s="479"/>
      <c r="G67" s="479"/>
      <c r="H67" s="479"/>
      <c r="I67" s="479"/>
      <c r="J67" s="479"/>
    </row>
    <row r="68" spans="1:17" s="391" customFormat="1" ht="17.399999999999999" x14ac:dyDescent="0.3">
      <c r="B68" s="389"/>
      <c r="C68" s="390"/>
      <c r="D68" s="390"/>
      <c r="E68" s="390"/>
      <c r="F68" s="390"/>
      <c r="G68" s="390"/>
      <c r="H68" s="390"/>
      <c r="I68" s="390"/>
      <c r="J68" s="390"/>
    </row>
    <row r="69" spans="1:17" s="391" customFormat="1" x14ac:dyDescent="0.3">
      <c r="B69" s="480" t="s">
        <v>611</v>
      </c>
      <c r="C69" s="481"/>
      <c r="D69" s="481"/>
      <c r="E69" s="481"/>
      <c r="F69" s="481"/>
      <c r="G69" s="481"/>
      <c r="H69" s="481"/>
      <c r="I69" s="481"/>
      <c r="J69" s="390"/>
    </row>
    <row r="70" spans="1:17" s="377" customFormat="1" ht="15.6" x14ac:dyDescent="0.3">
      <c r="B70" s="142"/>
      <c r="C70" s="86"/>
      <c r="G70" s="301"/>
      <c r="H70" s="40"/>
    </row>
    <row r="71" spans="1:17" ht="15.6" x14ac:dyDescent="0.3">
      <c r="A71" s="142"/>
      <c r="B71" s="27" t="s">
        <v>629</v>
      </c>
      <c r="C71" s="40"/>
      <c r="D71" s="142"/>
      <c r="E71" s="142"/>
      <c r="F71" s="142"/>
      <c r="G71" s="301"/>
      <c r="H71" s="40"/>
      <c r="I71" s="142"/>
      <c r="J71" s="142"/>
      <c r="K71" s="142"/>
      <c r="L71" s="142"/>
      <c r="M71" s="142"/>
      <c r="N71" s="142"/>
      <c r="O71" s="142"/>
      <c r="P71" s="142"/>
      <c r="Q71" s="142"/>
    </row>
    <row r="72" spans="1:17" s="378" customFormat="1" ht="15.6" x14ac:dyDescent="0.3">
      <c r="B72" s="27"/>
      <c r="G72" s="301"/>
      <c r="H72" s="40"/>
    </row>
    <row r="73" spans="1:17" ht="15.6" x14ac:dyDescent="0.3">
      <c r="A73" s="40"/>
      <c r="B73" s="392" t="s">
        <v>415</v>
      </c>
      <c r="C73" s="86"/>
      <c r="D73" s="40"/>
      <c r="E73" s="279" t="s">
        <v>401</v>
      </c>
      <c r="F73" s="279" t="s">
        <v>496</v>
      </c>
      <c r="G73" s="210" t="s">
        <v>513</v>
      </c>
      <c r="H73" s="316" t="s">
        <v>527</v>
      </c>
      <c r="I73" s="40"/>
      <c r="J73" s="40"/>
      <c r="K73" s="142"/>
      <c r="L73" s="142"/>
      <c r="M73" s="142"/>
      <c r="N73" s="142"/>
      <c r="O73" s="142"/>
      <c r="P73" s="142"/>
      <c r="Q73" s="142"/>
    </row>
    <row r="74" spans="1:17" ht="15.6" x14ac:dyDescent="0.3">
      <c r="A74" s="40"/>
      <c r="B74" s="208" t="s">
        <v>431</v>
      </c>
      <c r="C74" s="393"/>
      <c r="D74" s="40"/>
      <c r="E74" s="318">
        <v>0</v>
      </c>
      <c r="F74" s="319">
        <v>0</v>
      </c>
      <c r="G74" s="301">
        <v>0</v>
      </c>
      <c r="H74" s="320">
        <f t="shared" ref="H74:H76" si="8">IF(E74=0,0,(F74/E74))</f>
        <v>0</v>
      </c>
      <c r="I74" s="321">
        <f>IF(F74=0,0,(G74/F74)*100)</f>
        <v>0</v>
      </c>
      <c r="J74" s="295">
        <f>IF(E74=0,0,(G74/E74))</f>
        <v>0</v>
      </c>
      <c r="K74" s="142"/>
      <c r="L74" s="142"/>
      <c r="M74" s="142"/>
      <c r="N74" s="142"/>
      <c r="O74" s="142"/>
      <c r="P74" s="142"/>
      <c r="Q74" s="142"/>
    </row>
    <row r="75" spans="1:17" ht="15.6" x14ac:dyDescent="0.3">
      <c r="A75" s="40"/>
      <c r="B75" s="208" t="s">
        <v>420</v>
      </c>
      <c r="C75" s="393"/>
      <c r="D75" s="40"/>
      <c r="E75" s="318">
        <v>0</v>
      </c>
      <c r="F75" s="319">
        <v>0</v>
      </c>
      <c r="G75" s="301">
        <v>0</v>
      </c>
      <c r="H75" s="320">
        <f t="shared" si="8"/>
        <v>0</v>
      </c>
      <c r="I75" s="321">
        <f t="shared" ref="I75:I76" si="9">IF(F75=0,0,(G75/F75)*100)</f>
        <v>0</v>
      </c>
      <c r="J75" s="295">
        <f t="shared" ref="J75:J76" si="10">IF(E75=0,0,(G75/E75))</f>
        <v>0</v>
      </c>
      <c r="K75" s="142"/>
      <c r="L75" s="142"/>
      <c r="M75" s="142"/>
      <c r="N75" s="142"/>
      <c r="O75" s="142"/>
      <c r="P75" s="142"/>
      <c r="Q75" s="142"/>
    </row>
    <row r="76" spans="1:17" ht="15.6" x14ac:dyDescent="0.3">
      <c r="A76" s="40"/>
      <c r="B76" s="208" t="s">
        <v>421</v>
      </c>
      <c r="C76" s="393"/>
      <c r="D76" s="40"/>
      <c r="E76" s="318">
        <v>0</v>
      </c>
      <c r="F76" s="319">
        <v>0</v>
      </c>
      <c r="G76" s="301">
        <v>0</v>
      </c>
      <c r="H76" s="320">
        <f t="shared" si="8"/>
        <v>0</v>
      </c>
      <c r="I76" s="321">
        <f t="shared" si="9"/>
        <v>0</v>
      </c>
      <c r="J76" s="295">
        <f t="shared" si="10"/>
        <v>0</v>
      </c>
      <c r="K76" s="142"/>
      <c r="L76" s="142"/>
      <c r="M76" s="142"/>
      <c r="N76" s="142"/>
      <c r="O76" s="142"/>
      <c r="P76" s="142"/>
      <c r="Q76" s="142"/>
    </row>
    <row r="77" spans="1:17" s="391" customFormat="1" ht="15.6" x14ac:dyDescent="0.3">
      <c r="A77" s="40"/>
      <c r="B77" s="208" t="s">
        <v>422</v>
      </c>
      <c r="C77" s="393"/>
      <c r="D77" s="40"/>
      <c r="E77" s="318">
        <v>0</v>
      </c>
      <c r="F77" s="319">
        <v>0</v>
      </c>
      <c r="G77" s="301">
        <v>0</v>
      </c>
      <c r="H77" s="320">
        <f t="shared" ref="H77:H79" si="11">IF(E77=0,0,(F77/E77))</f>
        <v>0</v>
      </c>
      <c r="I77" s="321">
        <f t="shared" ref="I77:I79" si="12">IF(F77=0,0,(G77/F77)*100)</f>
        <v>0</v>
      </c>
      <c r="J77" s="295">
        <f t="shared" ref="J77:J79" si="13">IF(E77=0,0,(G77/E77))</f>
        <v>0</v>
      </c>
    </row>
    <row r="78" spans="1:17" s="391" customFormat="1" ht="15.6" x14ac:dyDescent="0.3">
      <c r="A78" s="40"/>
      <c r="B78" s="208" t="s">
        <v>423</v>
      </c>
      <c r="C78" s="393"/>
      <c r="D78" s="40"/>
      <c r="E78" s="318">
        <v>0</v>
      </c>
      <c r="F78" s="319">
        <v>0</v>
      </c>
      <c r="G78" s="301">
        <v>0</v>
      </c>
      <c r="H78" s="320">
        <f t="shared" si="11"/>
        <v>0</v>
      </c>
      <c r="I78" s="321">
        <f t="shared" si="12"/>
        <v>0</v>
      </c>
      <c r="J78" s="295">
        <f t="shared" si="13"/>
        <v>0</v>
      </c>
    </row>
    <row r="79" spans="1:17" s="391" customFormat="1" ht="15.6" x14ac:dyDescent="0.3">
      <c r="A79" s="40"/>
      <c r="B79" s="93" t="s">
        <v>613</v>
      </c>
      <c r="C79" s="393"/>
      <c r="D79" s="40"/>
      <c r="E79" s="318">
        <v>4</v>
      </c>
      <c r="F79" s="319">
        <v>7200</v>
      </c>
      <c r="G79" s="301">
        <v>5760</v>
      </c>
      <c r="H79" s="320">
        <f t="shared" si="11"/>
        <v>1800</v>
      </c>
      <c r="I79" s="321">
        <f t="shared" si="12"/>
        <v>80</v>
      </c>
      <c r="J79" s="295">
        <f t="shared" si="13"/>
        <v>1440</v>
      </c>
    </row>
    <row r="80" spans="1:17" s="391" customFormat="1" ht="15.6" x14ac:dyDescent="0.3">
      <c r="A80" s="40"/>
      <c r="B80" s="13" t="s">
        <v>399</v>
      </c>
      <c r="C80" s="393"/>
      <c r="D80" s="40"/>
      <c r="E80" s="406">
        <f>SUM(E74:E79)</f>
        <v>4</v>
      </c>
      <c r="F80" s="319"/>
      <c r="G80" s="405">
        <f>SUM(G74:G79)</f>
        <v>5760</v>
      </c>
      <c r="H80" s="320"/>
      <c r="I80" s="321"/>
      <c r="J80" s="295"/>
    </row>
    <row r="81" spans="1:17" s="421" customFormat="1" ht="15.6" x14ac:dyDescent="0.3">
      <c r="A81" s="40"/>
      <c r="B81" s="13"/>
      <c r="C81" s="393"/>
      <c r="D81" s="40"/>
      <c r="E81" s="406"/>
      <c r="F81" s="319"/>
      <c r="G81" s="405"/>
      <c r="H81" s="320"/>
      <c r="I81" s="321"/>
      <c r="J81" s="295"/>
    </row>
    <row r="82" spans="1:17" s="421" customFormat="1" ht="15.6" x14ac:dyDescent="0.3">
      <c r="A82" s="40"/>
      <c r="B82" s="27" t="s">
        <v>606</v>
      </c>
      <c r="C82" s="142"/>
      <c r="D82" s="40"/>
      <c r="E82" s="324">
        <f>G3</f>
        <v>2021</v>
      </c>
      <c r="F82" s="319"/>
      <c r="G82" s="405"/>
      <c r="H82" s="320"/>
      <c r="I82" s="321"/>
      <c r="J82" s="295"/>
    </row>
    <row r="83" spans="1:17" s="421" customFormat="1" ht="15.6" x14ac:dyDescent="0.3">
      <c r="A83" s="40"/>
      <c r="B83" s="142"/>
      <c r="C83" s="325"/>
      <c r="D83" s="40"/>
      <c r="E83" s="27" t="s">
        <v>526</v>
      </c>
      <c r="F83" s="319"/>
      <c r="G83" s="405"/>
      <c r="H83" s="320"/>
      <c r="I83" s="321"/>
      <c r="J83" s="295"/>
    </row>
    <row r="84" spans="1:17" s="421" customFormat="1" ht="15.6" x14ac:dyDescent="0.3">
      <c r="A84" s="40"/>
      <c r="B84" s="27" t="s">
        <v>612</v>
      </c>
      <c r="C84" s="296"/>
      <c r="D84" s="61"/>
      <c r="E84" s="326" t="s">
        <v>401</v>
      </c>
      <c r="F84" s="319"/>
      <c r="G84" s="405"/>
      <c r="H84" s="320"/>
      <c r="I84" s="321"/>
      <c r="J84" s="295"/>
    </row>
    <row r="85" spans="1:17" s="421" customFormat="1" ht="15.6" x14ac:dyDescent="0.3">
      <c r="A85" s="40"/>
      <c r="B85" s="208" t="s">
        <v>431</v>
      </c>
      <c r="C85" s="393"/>
      <c r="D85" s="40"/>
      <c r="E85" s="288">
        <v>0</v>
      </c>
      <c r="F85" s="319"/>
      <c r="G85" s="405"/>
      <c r="H85" s="320"/>
      <c r="I85" s="321"/>
      <c r="J85" s="295"/>
    </row>
    <row r="86" spans="1:17" s="421" customFormat="1" ht="15.6" x14ac:dyDescent="0.3">
      <c r="A86" s="40"/>
      <c r="B86" s="208" t="s">
        <v>420</v>
      </c>
      <c r="C86" s="393"/>
      <c r="D86" s="61"/>
      <c r="E86" s="288">
        <v>0</v>
      </c>
      <c r="F86" s="319"/>
      <c r="G86" s="405"/>
      <c r="H86" s="320"/>
      <c r="I86" s="321"/>
      <c r="J86" s="295"/>
    </row>
    <row r="87" spans="1:17" s="421" customFormat="1" ht="15.6" x14ac:dyDescent="0.3">
      <c r="A87" s="40"/>
      <c r="B87" s="208" t="s">
        <v>421</v>
      </c>
      <c r="C87" s="393"/>
      <c r="D87" s="61"/>
      <c r="E87" s="288">
        <v>0</v>
      </c>
      <c r="F87" s="319"/>
      <c r="G87" s="405"/>
      <c r="H87" s="320"/>
      <c r="I87" s="321"/>
      <c r="J87" s="295"/>
    </row>
    <row r="88" spans="1:17" s="421" customFormat="1" ht="15.6" x14ac:dyDescent="0.3">
      <c r="A88" s="40"/>
      <c r="B88" s="208" t="s">
        <v>422</v>
      </c>
      <c r="C88" s="393"/>
      <c r="D88" s="61"/>
      <c r="E88" s="288">
        <v>0</v>
      </c>
      <c r="F88" s="319"/>
      <c r="G88" s="405"/>
      <c r="H88" s="320"/>
      <c r="I88" s="321"/>
      <c r="J88" s="295"/>
    </row>
    <row r="89" spans="1:17" s="421" customFormat="1" ht="15.6" x14ac:dyDescent="0.3">
      <c r="A89" s="40"/>
      <c r="B89" s="208" t="s">
        <v>423</v>
      </c>
      <c r="C89" s="393"/>
      <c r="D89" s="61"/>
      <c r="E89" s="288">
        <v>0</v>
      </c>
      <c r="F89" s="319"/>
      <c r="G89" s="405"/>
      <c r="H89" s="320"/>
      <c r="I89" s="321"/>
      <c r="J89" s="295"/>
    </row>
    <row r="90" spans="1:17" s="421" customFormat="1" ht="15.6" x14ac:dyDescent="0.3">
      <c r="A90" s="40"/>
      <c r="B90" s="93" t="s">
        <v>657</v>
      </c>
      <c r="C90" s="393"/>
      <c r="D90" s="61"/>
      <c r="E90" s="288">
        <v>0</v>
      </c>
      <c r="F90" s="319"/>
      <c r="G90" s="405"/>
      <c r="H90" s="320"/>
      <c r="I90" s="321"/>
      <c r="J90" s="295"/>
    </row>
    <row r="91" spans="1:17" s="421" customFormat="1" ht="15.6" x14ac:dyDescent="0.3">
      <c r="A91" s="40"/>
      <c r="B91" s="394" t="s">
        <v>628</v>
      </c>
      <c r="C91" s="40"/>
      <c r="D91" s="40"/>
      <c r="E91" s="40">
        <f>SUM(E85:E90)</f>
        <v>0</v>
      </c>
      <c r="F91" s="319"/>
      <c r="G91" s="405"/>
      <c r="H91" s="320"/>
      <c r="I91" s="321"/>
      <c r="J91" s="295"/>
    </row>
    <row r="92" spans="1:17" ht="15.6" x14ac:dyDescent="0.3">
      <c r="A92" s="142"/>
      <c r="B92" s="40" t="s">
        <v>264</v>
      </c>
      <c r="C92" s="40"/>
      <c r="D92" s="40"/>
      <c r="E92" s="142"/>
      <c r="F92" s="142"/>
      <c r="G92" s="142"/>
      <c r="H92" s="142"/>
      <c r="I92" s="142"/>
      <c r="J92" s="142"/>
      <c r="K92" s="142"/>
      <c r="L92" s="142"/>
      <c r="M92" s="142"/>
      <c r="N92" s="142"/>
      <c r="O92" s="142"/>
      <c r="P92" s="142"/>
      <c r="Q92" s="142"/>
    </row>
    <row r="93" spans="1:17" s="377" customFormat="1" ht="15.6" x14ac:dyDescent="0.3">
      <c r="B93" s="40"/>
      <c r="C93" s="40"/>
      <c r="D93" s="40"/>
    </row>
    <row r="94" spans="1:17" s="377" customFormat="1" ht="15.6" x14ac:dyDescent="0.3">
      <c r="B94" s="27" t="s">
        <v>528</v>
      </c>
      <c r="C94" s="40"/>
      <c r="D94" s="40"/>
      <c r="E94" s="375" t="s">
        <v>401</v>
      </c>
      <c r="F94" s="398" t="s">
        <v>603</v>
      </c>
      <c r="G94" s="399" t="s">
        <v>604</v>
      </c>
    </row>
    <row r="95" spans="1:17" s="377" customFormat="1" ht="15.6" x14ac:dyDescent="0.3">
      <c r="B95" s="208" t="s">
        <v>421</v>
      </c>
      <c r="C95" s="40"/>
      <c r="D95" s="40"/>
      <c r="E95" s="318">
        <v>0</v>
      </c>
      <c r="F95" s="301">
        <v>0</v>
      </c>
      <c r="G95" s="87" t="str">
        <f>IF(E95=0," ",F95/E95)</f>
        <v xml:space="preserve"> </v>
      </c>
    </row>
    <row r="96" spans="1:17" s="391" customFormat="1" ht="15.6" x14ac:dyDescent="0.3">
      <c r="B96" s="208" t="s">
        <v>422</v>
      </c>
      <c r="C96" s="40"/>
      <c r="D96" s="40"/>
      <c r="E96" s="318">
        <v>0</v>
      </c>
      <c r="F96" s="301">
        <v>0</v>
      </c>
      <c r="G96" s="87" t="str">
        <f t="shared" ref="G96" si="14">IF(E96=0," ",F96/E96)</f>
        <v xml:space="preserve"> </v>
      </c>
    </row>
    <row r="97" spans="1:17" s="391" customFormat="1" ht="15.6" x14ac:dyDescent="0.3">
      <c r="B97" s="208" t="s">
        <v>423</v>
      </c>
      <c r="C97" s="40"/>
      <c r="D97" s="40"/>
      <c r="E97" s="318">
        <v>0</v>
      </c>
      <c r="F97" s="301">
        <v>0</v>
      </c>
      <c r="G97" s="87"/>
    </row>
    <row r="98" spans="1:17" s="391" customFormat="1" ht="15.6" x14ac:dyDescent="0.3">
      <c r="B98" s="93" t="s">
        <v>644</v>
      </c>
      <c r="C98" s="40"/>
      <c r="D98" s="40"/>
      <c r="E98" s="318">
        <v>4</v>
      </c>
      <c r="F98" s="301">
        <v>16000</v>
      </c>
      <c r="G98" s="87"/>
    </row>
    <row r="99" spans="1:17" s="391" customFormat="1" ht="15.6" x14ac:dyDescent="0.3">
      <c r="B99" s="394" t="s">
        <v>529</v>
      </c>
      <c r="C99" s="40"/>
      <c r="D99" s="40"/>
      <c r="E99" s="396">
        <f>SUM(E95:E98)</f>
        <v>4</v>
      </c>
      <c r="F99" s="397">
        <f>SUM(F95:F98)</f>
        <v>16000</v>
      </c>
      <c r="G99" s="91">
        <f t="shared" ref="G99" si="15">IF(E99=0," ",F99/E99)</f>
        <v>4000</v>
      </c>
    </row>
    <row r="100" spans="1:17" s="377" customFormat="1" ht="15.6" x14ac:dyDescent="0.3">
      <c r="B100" s="40" t="s">
        <v>658</v>
      </c>
      <c r="C100" s="40"/>
      <c r="D100" s="40"/>
    </row>
    <row r="101" spans="1:17" x14ac:dyDescent="0.3">
      <c r="A101" s="142"/>
      <c r="B101" s="217" t="s">
        <v>659</v>
      </c>
      <c r="C101" s="142"/>
      <c r="D101" s="142"/>
      <c r="E101" s="142"/>
      <c r="F101" s="142"/>
      <c r="G101" s="142"/>
      <c r="H101" s="142"/>
      <c r="I101" s="142"/>
      <c r="J101" s="142"/>
      <c r="K101" s="142"/>
      <c r="L101" s="142"/>
      <c r="M101" s="142"/>
      <c r="N101" s="142"/>
      <c r="O101" s="142"/>
      <c r="P101" s="142"/>
      <c r="Q101" s="142"/>
    </row>
    <row r="102" spans="1:17" x14ac:dyDescent="0.3">
      <c r="B102" s="217" t="s">
        <v>610</v>
      </c>
    </row>
    <row r="103" spans="1:17" x14ac:dyDescent="0.3">
      <c r="B103" s="202" t="s">
        <v>660</v>
      </c>
    </row>
  </sheetData>
  <sheetProtection sheet="1" objects="1" scenarios="1"/>
  <mergeCells count="6">
    <mergeCell ref="B69:I69"/>
    <mergeCell ref="B1:J1"/>
    <mergeCell ref="C3:D3"/>
    <mergeCell ref="B42:J42"/>
    <mergeCell ref="B33:J33"/>
    <mergeCell ref="B67:J67"/>
  </mergeCells>
  <pageMargins left="0.7" right="0.7" top="0.75" bottom="0.75" header="0.3" footer="0.3"/>
  <pageSetup scale="62" orientation="portrait" horizontalDpi="4294967295" verticalDpi="4294967295" r:id="rId1"/>
  <headerFooter>
    <oddFooter>&amp;L&amp;F&amp;R&amp;A
Page  &amp;P of &amp;N</oddFooter>
  </headerFooter>
  <rowBreaks count="1" manualBreakCount="1">
    <brk id="65" min="1" max="9" man="1"/>
  </rowBreaks>
  <ignoredErrors>
    <ignoredError sqref="G26 G17 G2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71A6C-21C6-405E-BB4F-71E51C62600D}">
  <sheetPr>
    <pageSetUpPr fitToPage="1"/>
  </sheetPr>
  <dimension ref="A1:N43"/>
  <sheetViews>
    <sheetView workbookViewId="0"/>
  </sheetViews>
  <sheetFormatPr defaultRowHeight="14.4" x14ac:dyDescent="0.3"/>
  <cols>
    <col min="1" max="1" width="3.5546875" style="142" customWidth="1"/>
    <col min="2" max="2" width="4.33203125" customWidth="1"/>
    <col min="3" max="3" width="39.44140625" customWidth="1"/>
    <col min="4" max="4" width="12.88671875" customWidth="1"/>
    <col min="5" max="5" width="13" customWidth="1"/>
    <col min="6" max="6" width="14.88671875" customWidth="1"/>
    <col min="7" max="7" width="13" customWidth="1"/>
    <col min="8" max="8" width="12.21875" customWidth="1"/>
    <col min="9" max="9" width="11.77734375" customWidth="1"/>
    <col min="10" max="10" width="12" customWidth="1"/>
    <col min="12" max="12" width="14.5546875" customWidth="1"/>
  </cols>
  <sheetData>
    <row r="1" spans="2:10" ht="15.6" x14ac:dyDescent="0.3">
      <c r="B1" s="142"/>
      <c r="C1" s="486" t="s">
        <v>428</v>
      </c>
      <c r="D1" s="479"/>
      <c r="E1" s="479"/>
      <c r="F1" s="479"/>
      <c r="G1" s="479"/>
      <c r="H1" s="479"/>
      <c r="I1" s="479"/>
      <c r="J1" s="202"/>
    </row>
    <row r="2" spans="2:10" x14ac:dyDescent="0.3">
      <c r="B2" s="142"/>
      <c r="C2" s="262" t="str">
        <f>'1. Part I Farm Income'!C3:D3</f>
        <v>Methodology Test Ranch</v>
      </c>
      <c r="D2" s="201"/>
      <c r="E2" s="201"/>
      <c r="F2" s="201"/>
      <c r="G2" s="201"/>
      <c r="H2" s="201"/>
      <c r="I2" s="201"/>
      <c r="J2" s="202"/>
    </row>
    <row r="3" spans="2:10" ht="15.6" x14ac:dyDescent="0.3">
      <c r="B3" s="142"/>
      <c r="C3" s="203" t="s">
        <v>385</v>
      </c>
      <c r="D3" s="204">
        <v>2021</v>
      </c>
      <c r="E3" s="205"/>
      <c r="F3" s="202"/>
      <c r="G3" s="206"/>
      <c r="H3" s="202"/>
      <c r="I3" s="202"/>
      <c r="J3" s="202"/>
    </row>
    <row r="4" spans="2:10" x14ac:dyDescent="0.3">
      <c r="B4" s="142"/>
      <c r="C4" s="207" t="s">
        <v>386</v>
      </c>
      <c r="D4" s="208"/>
      <c r="E4" s="208"/>
      <c r="F4" s="208"/>
      <c r="G4" s="208"/>
      <c r="H4" s="208"/>
      <c r="I4" s="208"/>
      <c r="J4" s="202"/>
    </row>
    <row r="5" spans="2:10" x14ac:dyDescent="0.3">
      <c r="B5" s="142"/>
      <c r="C5" s="209" t="s">
        <v>387</v>
      </c>
      <c r="D5" s="415" t="s">
        <v>621</v>
      </c>
      <c r="E5" s="210" t="s">
        <v>389</v>
      </c>
      <c r="F5" s="210" t="s">
        <v>390</v>
      </c>
      <c r="G5" s="210" t="s">
        <v>391</v>
      </c>
      <c r="H5" s="211"/>
      <c r="I5" s="212"/>
      <c r="J5" s="142"/>
    </row>
    <row r="6" spans="2:10" x14ac:dyDescent="0.3">
      <c r="B6" s="142"/>
      <c r="C6" s="142"/>
      <c r="D6" s="210" t="s">
        <v>392</v>
      </c>
      <c r="E6" s="210" t="s">
        <v>392</v>
      </c>
      <c r="F6" s="56" t="s">
        <v>393</v>
      </c>
      <c r="G6" s="210" t="s">
        <v>394</v>
      </c>
      <c r="H6" s="211"/>
      <c r="I6" s="211"/>
      <c r="J6" s="142"/>
    </row>
    <row r="7" spans="2:10" ht="15.6" x14ac:dyDescent="0.3">
      <c r="B7" s="142"/>
      <c r="C7" s="213" t="s">
        <v>395</v>
      </c>
      <c r="D7" s="214">
        <v>875</v>
      </c>
      <c r="E7" s="215">
        <v>1100</v>
      </c>
      <c r="F7" s="215">
        <v>1500</v>
      </c>
      <c r="G7" s="215">
        <v>1700</v>
      </c>
      <c r="H7" s="216"/>
      <c r="I7" s="216"/>
      <c r="J7" s="217"/>
    </row>
    <row r="8" spans="2:10" ht="15.6" x14ac:dyDescent="0.3">
      <c r="B8" s="142"/>
      <c r="C8" s="186" t="s">
        <v>433</v>
      </c>
      <c r="D8" s="277">
        <v>1</v>
      </c>
      <c r="E8" s="277">
        <v>2</v>
      </c>
      <c r="F8" s="277">
        <v>3</v>
      </c>
      <c r="G8" s="277">
        <v>4</v>
      </c>
      <c r="H8" s="219"/>
      <c r="I8" s="219"/>
      <c r="J8" s="217"/>
    </row>
    <row r="9" spans="2:10" s="142" customFormat="1" ht="15.6" x14ac:dyDescent="0.3">
      <c r="C9" s="218" t="s">
        <v>622</v>
      </c>
      <c r="D9" s="231"/>
      <c r="E9" s="231"/>
      <c r="F9" s="231"/>
      <c r="G9" s="231"/>
      <c r="H9" s="219"/>
      <c r="I9" s="219"/>
      <c r="J9" s="217"/>
    </row>
    <row r="10" spans="2:10" ht="15.6" x14ac:dyDescent="0.3">
      <c r="B10" s="142"/>
      <c r="C10" s="213"/>
      <c r="D10" s="220"/>
      <c r="E10" s="220"/>
      <c r="F10" s="82" t="s">
        <v>396</v>
      </c>
      <c r="G10" s="82" t="s">
        <v>397</v>
      </c>
      <c r="H10" s="200" t="s">
        <v>398</v>
      </c>
      <c r="I10" s="210" t="s">
        <v>399</v>
      </c>
      <c r="J10" s="217"/>
    </row>
    <row r="11" spans="2:10" ht="15.6" x14ac:dyDescent="0.3">
      <c r="B11" s="142"/>
      <c r="C11" s="27" t="s">
        <v>400</v>
      </c>
      <c r="D11" s="27" t="s">
        <v>117</v>
      </c>
      <c r="E11" s="221" t="s">
        <v>401</v>
      </c>
      <c r="F11" s="222" t="s">
        <v>402</v>
      </c>
      <c r="G11" s="82" t="s">
        <v>396</v>
      </c>
      <c r="H11" s="222" t="s">
        <v>396</v>
      </c>
      <c r="I11" s="201"/>
      <c r="J11" s="40"/>
    </row>
    <row r="12" spans="2:10" ht="15.6" x14ac:dyDescent="0.3">
      <c r="B12" s="254">
        <v>1</v>
      </c>
      <c r="C12" s="223" t="s">
        <v>403</v>
      </c>
      <c r="D12" s="224">
        <f>D3</f>
        <v>2021</v>
      </c>
      <c r="E12" s="379">
        <f>'9. Cow-CalfProductionSales'!G6</f>
        <v>53</v>
      </c>
      <c r="F12" s="226">
        <f>D7</f>
        <v>875</v>
      </c>
      <c r="G12" s="36"/>
      <c r="H12" s="227">
        <f>E12*F12</f>
        <v>46375</v>
      </c>
      <c r="I12" s="228">
        <f>H12</f>
        <v>46375</v>
      </c>
      <c r="J12" s="227"/>
    </row>
    <row r="13" spans="2:10" ht="15.6" x14ac:dyDescent="0.3">
      <c r="B13" s="255"/>
      <c r="C13" s="223"/>
      <c r="D13" s="224"/>
      <c r="E13" s="225"/>
      <c r="F13" s="226"/>
      <c r="G13" s="36"/>
      <c r="H13" s="227"/>
      <c r="I13" s="228"/>
      <c r="J13" s="227"/>
    </row>
    <row r="14" spans="2:10" ht="15.6" x14ac:dyDescent="0.3">
      <c r="B14" s="255">
        <v>2</v>
      </c>
      <c r="C14" s="223" t="s">
        <v>404</v>
      </c>
      <c r="D14" s="224">
        <f>D12</f>
        <v>2021</v>
      </c>
      <c r="E14" s="381">
        <f>'9. Cow-CalfProductionSales'!E26</f>
        <v>53</v>
      </c>
      <c r="F14" s="227"/>
      <c r="G14" s="227">
        <f>E7</f>
        <v>1100</v>
      </c>
      <c r="H14" s="229">
        <f>((G14-F12)*E14)</f>
        <v>11925</v>
      </c>
      <c r="I14" s="230">
        <f>H14</f>
        <v>11925</v>
      </c>
      <c r="J14" s="227"/>
    </row>
    <row r="15" spans="2:10" ht="15.6" x14ac:dyDescent="0.3">
      <c r="B15" s="255"/>
      <c r="C15" s="40" t="s">
        <v>405</v>
      </c>
      <c r="D15" s="231">
        <f>D3-1</f>
        <v>2020</v>
      </c>
      <c r="E15" s="380">
        <f>'9. Cow-CalfProductionSales'!F37</f>
        <v>50</v>
      </c>
      <c r="F15" s="142"/>
      <c r="G15" s="142"/>
      <c r="H15" s="142"/>
      <c r="I15" s="142"/>
      <c r="J15" s="40"/>
    </row>
    <row r="16" spans="2:10" ht="15.6" x14ac:dyDescent="0.3">
      <c r="B16" s="255"/>
      <c r="C16" s="223" t="s">
        <v>406</v>
      </c>
      <c r="D16" s="41">
        <f>'9. Cow-CalfProductionSales'!E38</f>
        <v>2021</v>
      </c>
      <c r="E16" s="380">
        <f>'9. Cow-CalfProductionSales'!F38</f>
        <v>48</v>
      </c>
      <c r="F16" s="227">
        <f>E7</f>
        <v>1100</v>
      </c>
      <c r="G16" s="227">
        <f>F7</f>
        <v>1500</v>
      </c>
      <c r="H16" s="227">
        <f>(G16-F16)*E16</f>
        <v>19200</v>
      </c>
      <c r="I16" s="142"/>
      <c r="J16" s="40"/>
    </row>
    <row r="17" spans="2:14" ht="15.6" x14ac:dyDescent="0.3">
      <c r="B17" s="104"/>
      <c r="C17" s="40" t="s">
        <v>407</v>
      </c>
      <c r="D17" s="40">
        <f>'9. Cow-CalfProductionSales'!E39</f>
        <v>2021</v>
      </c>
      <c r="E17" s="380">
        <f>'9. Cow-CalfProductionSales'!F39</f>
        <v>48</v>
      </c>
      <c r="F17" s="232">
        <f>G16</f>
        <v>1500</v>
      </c>
      <c r="G17" s="232">
        <f>G7</f>
        <v>1700</v>
      </c>
      <c r="H17" s="78">
        <f>(G17-F17)*E17</f>
        <v>9600</v>
      </c>
      <c r="I17" s="142"/>
      <c r="J17" s="63"/>
    </row>
    <row r="18" spans="2:14" s="377" customFormat="1" ht="15.6" x14ac:dyDescent="0.3">
      <c r="B18" s="104"/>
      <c r="C18" s="40"/>
      <c r="D18" s="40"/>
      <c r="E18" s="275"/>
      <c r="F18" s="232"/>
      <c r="G18" s="232"/>
      <c r="H18" s="78"/>
      <c r="J18" s="63"/>
    </row>
    <row r="19" spans="2:14" s="377" customFormat="1" ht="15.6" x14ac:dyDescent="0.3">
      <c r="B19" s="104"/>
      <c r="C19" s="40"/>
      <c r="D19" s="40"/>
      <c r="E19" s="275"/>
      <c r="F19" s="232"/>
      <c r="G19" s="232"/>
      <c r="H19" s="78"/>
      <c r="J19" s="63"/>
    </row>
    <row r="20" spans="2:14" ht="15.6" x14ac:dyDescent="0.3">
      <c r="B20" s="255">
        <v>3</v>
      </c>
      <c r="C20" s="27" t="s">
        <v>408</v>
      </c>
      <c r="D20" s="233"/>
      <c r="E20" s="234"/>
      <c r="F20" s="78"/>
      <c r="G20" s="235"/>
      <c r="H20" s="142"/>
      <c r="I20" s="236">
        <f>SUM(H16:H17)</f>
        <v>28800</v>
      </c>
      <c r="J20" s="40"/>
    </row>
    <row r="21" spans="2:14" ht="15.6" x14ac:dyDescent="0.3">
      <c r="B21" s="104"/>
      <c r="C21" s="26" t="s">
        <v>409</v>
      </c>
      <c r="D21" s="208"/>
      <c r="E21" s="208"/>
      <c r="F21" s="208"/>
      <c r="G21" s="208"/>
      <c r="H21" s="208"/>
      <c r="I21" s="230">
        <f>SUM(I12:I20)</f>
        <v>87100</v>
      </c>
      <c r="J21" s="202"/>
    </row>
    <row r="22" spans="2:14" ht="15.6" x14ac:dyDescent="0.3">
      <c r="B22" s="104"/>
      <c r="C22" s="26"/>
      <c r="D22" s="208"/>
      <c r="E22" s="208"/>
      <c r="F22" s="208"/>
      <c r="G22" s="208"/>
      <c r="H22" s="208"/>
      <c r="I22" s="230"/>
      <c r="J22" s="202"/>
    </row>
    <row r="23" spans="2:14" ht="15.6" x14ac:dyDescent="0.3">
      <c r="B23" s="104"/>
      <c r="C23" s="207" t="s">
        <v>617</v>
      </c>
      <c r="D23" s="208"/>
      <c r="E23" s="237"/>
      <c r="F23" s="238" t="s">
        <v>411</v>
      </c>
      <c r="G23" s="200" t="s">
        <v>412</v>
      </c>
      <c r="H23" s="238" t="s">
        <v>413</v>
      </c>
      <c r="I23" s="238" t="s">
        <v>399</v>
      </c>
      <c r="J23" s="238" t="s">
        <v>414</v>
      </c>
    </row>
    <row r="24" spans="2:14" x14ac:dyDescent="0.3">
      <c r="B24" s="104"/>
      <c r="C24" s="239" t="s">
        <v>415</v>
      </c>
      <c r="D24" s="239" t="s">
        <v>432</v>
      </c>
      <c r="E24" s="240" t="s">
        <v>416</v>
      </c>
      <c r="F24" s="240" t="s">
        <v>417</v>
      </c>
      <c r="G24" s="240" t="s">
        <v>401</v>
      </c>
      <c r="H24" s="240" t="s">
        <v>418</v>
      </c>
      <c r="I24" s="240" t="s">
        <v>419</v>
      </c>
      <c r="J24" s="240" t="s">
        <v>419</v>
      </c>
    </row>
    <row r="25" spans="2:14" ht="15.6" x14ac:dyDescent="0.3">
      <c r="B25" s="104"/>
      <c r="C25" s="317" t="s">
        <v>521</v>
      </c>
      <c r="D25" s="257">
        <v>4</v>
      </c>
      <c r="E25" s="257">
        <f>'9. Cow-CalfProductionSales'!E49</f>
        <v>0</v>
      </c>
      <c r="F25" s="258">
        <f>'9. Cow-CalfProductionSales'!G49</f>
        <v>0</v>
      </c>
      <c r="G25" s="388">
        <f>'9. Cow-CalfProductionSales'!E57</f>
        <v>0</v>
      </c>
      <c r="H25" s="241">
        <f>G7</f>
        <v>1700</v>
      </c>
      <c r="I25" s="242">
        <f>((F25-E25*H25)-(G25*H25))</f>
        <v>0</v>
      </c>
      <c r="J25" s="243">
        <f>IF(E25+G25=0,0,(I25/(E25+G25)))</f>
        <v>0</v>
      </c>
    </row>
    <row r="26" spans="2:14" ht="15.6" x14ac:dyDescent="0.3">
      <c r="B26" s="104"/>
      <c r="C26" s="317" t="s">
        <v>520</v>
      </c>
      <c r="D26" s="257">
        <v>4</v>
      </c>
      <c r="E26" s="257">
        <f>'9. Cow-CalfProductionSales'!E50</f>
        <v>44</v>
      </c>
      <c r="F26" s="258">
        <f>'9. Cow-CalfProductionSales'!G50</f>
        <v>29040</v>
      </c>
      <c r="G26" s="388">
        <f>'9. Cow-CalfProductionSales'!E58</f>
        <v>0</v>
      </c>
      <c r="H26" s="241">
        <f>G7</f>
        <v>1700</v>
      </c>
      <c r="I26" s="242">
        <f t="shared" ref="I26:I29" si="0">((F26-E26*H26)-(G26*H26))</f>
        <v>-45760</v>
      </c>
      <c r="J26" s="243">
        <f t="shared" ref="J26:J29" si="1">IF(E26+G26=0,0,(I26/(E26+G26)))</f>
        <v>-1040</v>
      </c>
    </row>
    <row r="27" spans="2:14" s="411" customFormat="1" ht="15.6" x14ac:dyDescent="0.3">
      <c r="B27" s="104"/>
      <c r="C27" s="317" t="s">
        <v>623</v>
      </c>
      <c r="D27" s="257">
        <v>1</v>
      </c>
      <c r="E27" s="257">
        <f>'9. Cow-CalfProductionSales'!E51</f>
        <v>0</v>
      </c>
      <c r="F27" s="258">
        <f>'9. Cow-CalfProductionSales'!G51</f>
        <v>0</v>
      </c>
      <c r="G27" s="388">
        <f>'9. Cow-CalfProductionSales'!E59</f>
        <v>0</v>
      </c>
      <c r="H27" s="241">
        <f>D7</f>
        <v>875</v>
      </c>
      <c r="I27" s="242">
        <f t="shared" ref="I27" si="2">((F27-E27*H27)-(G27*H27))</f>
        <v>0</v>
      </c>
      <c r="J27" s="243">
        <f t="shared" ref="J27" si="3">IF(E27+G27=0,0,(I27/(E27+G27)))</f>
        <v>0</v>
      </c>
    </row>
    <row r="28" spans="2:14" ht="15.6" x14ac:dyDescent="0.3">
      <c r="B28" s="104"/>
      <c r="C28" s="317" t="s">
        <v>522</v>
      </c>
      <c r="D28" s="257">
        <v>2</v>
      </c>
      <c r="E28" s="257">
        <f>'9. Cow-CalfProductionSales'!E52</f>
        <v>2</v>
      </c>
      <c r="F28" s="258">
        <f>'9. Cow-CalfProductionSales'!G52</f>
        <v>2030</v>
      </c>
      <c r="G28" s="388">
        <f>'9. Cow-CalfProductionSales'!E59</f>
        <v>0</v>
      </c>
      <c r="H28" s="241">
        <f>E7</f>
        <v>1100</v>
      </c>
      <c r="I28" s="242">
        <f t="shared" si="0"/>
        <v>-170</v>
      </c>
      <c r="J28" s="243">
        <f t="shared" si="1"/>
        <v>-85</v>
      </c>
    </row>
    <row r="29" spans="2:14" ht="15.6" x14ac:dyDescent="0.3">
      <c r="B29" s="104"/>
      <c r="C29" s="317" t="s">
        <v>523</v>
      </c>
      <c r="D29" s="257">
        <v>3</v>
      </c>
      <c r="E29" s="257">
        <f>'9. Cow-CalfProductionSales'!E53</f>
        <v>0</v>
      </c>
      <c r="F29" s="258">
        <f>'9. Cow-CalfProductionSales'!G53</f>
        <v>0</v>
      </c>
      <c r="G29" s="388">
        <f>'9. Cow-CalfProductionSales'!E60</f>
        <v>0</v>
      </c>
      <c r="H29" s="256">
        <f>F7</f>
        <v>1500</v>
      </c>
      <c r="I29" s="242">
        <f t="shared" si="0"/>
        <v>0</v>
      </c>
      <c r="J29" s="243">
        <f t="shared" si="1"/>
        <v>0</v>
      </c>
    </row>
    <row r="30" spans="2:14" ht="15.6" x14ac:dyDescent="0.3">
      <c r="B30" s="255">
        <v>4</v>
      </c>
      <c r="C30" s="207" t="s">
        <v>424</v>
      </c>
      <c r="D30" s="207"/>
      <c r="E30" s="244">
        <f>SUM(E25:E29)</f>
        <v>46</v>
      </c>
      <c r="G30" s="246">
        <f>SUM(G25:G29)</f>
        <v>0</v>
      </c>
      <c r="H30" s="207" t="s">
        <v>425</v>
      </c>
      <c r="I30" s="245">
        <f>SUM(I25:I29)</f>
        <v>-45930</v>
      </c>
      <c r="J30" s="247">
        <f>IF(E30+G30=0,0,(I30/(E30+G30)))</f>
        <v>-998.47826086956525</v>
      </c>
      <c r="L30" s="104" t="s">
        <v>438</v>
      </c>
    </row>
    <row r="31" spans="2:14" ht="15.6" x14ac:dyDescent="0.3">
      <c r="C31" s="27"/>
      <c r="D31" s="27" t="s">
        <v>434</v>
      </c>
      <c r="E31" s="40"/>
      <c r="F31" s="414">
        <f>SUM(F25:F29)</f>
        <v>31070</v>
      </c>
      <c r="G31" s="142"/>
      <c r="H31" s="40"/>
      <c r="I31" s="142"/>
      <c r="J31" s="142"/>
      <c r="L31" s="260">
        <f>F31</f>
        <v>31070</v>
      </c>
      <c r="M31" s="104" t="s">
        <v>439</v>
      </c>
      <c r="N31" s="104"/>
    </row>
    <row r="32" spans="2:14" ht="15.6" x14ac:dyDescent="0.3">
      <c r="B32" s="255"/>
      <c r="C32" s="27"/>
      <c r="D32" s="40"/>
      <c r="E32" s="40"/>
      <c r="F32" s="40"/>
      <c r="G32" s="142"/>
      <c r="H32" s="40"/>
      <c r="I32" s="248"/>
      <c r="J32" s="243"/>
    </row>
    <row r="33" spans="2:10" ht="15.6" x14ac:dyDescent="0.3">
      <c r="B33" s="255"/>
      <c r="C33" s="27" t="s">
        <v>426</v>
      </c>
      <c r="D33" s="40"/>
      <c r="E33" s="40"/>
      <c r="F33" s="40"/>
      <c r="G33" s="86"/>
      <c r="H33" s="40"/>
      <c r="I33" s="248"/>
      <c r="J33" s="243"/>
    </row>
    <row r="34" spans="2:10" ht="15.6" x14ac:dyDescent="0.3">
      <c r="B34" s="104"/>
      <c r="C34" s="26" t="s">
        <v>409</v>
      </c>
      <c r="D34" s="142"/>
      <c r="E34" s="142"/>
      <c r="F34" s="249">
        <f>I21</f>
        <v>87100</v>
      </c>
      <c r="G34" s="142"/>
      <c r="H34" s="142"/>
      <c r="I34" s="142"/>
      <c r="J34" s="142"/>
    </row>
    <row r="35" spans="2:10" ht="15.6" x14ac:dyDescent="0.3">
      <c r="B35" s="104"/>
      <c r="C35" s="207" t="s">
        <v>410</v>
      </c>
      <c r="D35" s="142"/>
      <c r="E35" s="142"/>
      <c r="F35" s="250">
        <f>I30</f>
        <v>-45930</v>
      </c>
      <c r="G35" s="142"/>
      <c r="H35" s="142"/>
      <c r="I35" s="142"/>
      <c r="J35" s="142"/>
    </row>
    <row r="36" spans="2:10" ht="15.6" x14ac:dyDescent="0.3">
      <c r="B36" s="104"/>
      <c r="C36" s="207"/>
      <c r="D36" s="142"/>
      <c r="E36" s="142"/>
      <c r="F36" s="250"/>
      <c r="G36" s="142"/>
      <c r="H36" s="142"/>
      <c r="I36" s="142"/>
      <c r="J36" s="142"/>
    </row>
    <row r="37" spans="2:10" ht="15.6" x14ac:dyDescent="0.3">
      <c r="B37" s="255">
        <v>5</v>
      </c>
      <c r="C37" s="26" t="s">
        <v>427</v>
      </c>
      <c r="D37" s="142"/>
      <c r="E37" s="40"/>
      <c r="F37" s="249">
        <f>I30+I21</f>
        <v>41170</v>
      </c>
      <c r="G37" s="251"/>
      <c r="H37" s="142"/>
      <c r="I37" s="248"/>
      <c r="J37" s="243"/>
    </row>
    <row r="38" spans="2:10" x14ac:dyDescent="0.3">
      <c r="B38" s="142"/>
      <c r="C38" s="487" t="s">
        <v>429</v>
      </c>
      <c r="D38" s="451"/>
      <c r="E38" s="451"/>
      <c r="F38" s="451"/>
      <c r="G38" s="451"/>
      <c r="H38" s="451"/>
      <c r="I38" s="451"/>
      <c r="J38" s="442"/>
    </row>
    <row r="39" spans="2:10" ht="15.6" x14ac:dyDescent="0.3">
      <c r="B39" s="142"/>
      <c r="C39" s="26"/>
      <c r="D39" s="142"/>
      <c r="E39" s="252"/>
      <c r="F39" s="142"/>
      <c r="G39" s="142"/>
      <c r="H39" s="253"/>
      <c r="I39" s="142"/>
      <c r="J39" s="142"/>
    </row>
    <row r="41" spans="2:10" ht="60" customHeight="1" x14ac:dyDescent="0.3">
      <c r="C41" s="488" t="s">
        <v>624</v>
      </c>
      <c r="D41" s="489"/>
      <c r="E41" s="489"/>
      <c r="F41" s="489"/>
      <c r="G41" s="489"/>
      <c r="H41" s="489"/>
      <c r="I41" s="489"/>
      <c r="J41" s="489"/>
    </row>
    <row r="43" spans="2:10" ht="29.1" customHeight="1" x14ac:dyDescent="0.3">
      <c r="C43" s="490" t="s">
        <v>625</v>
      </c>
      <c r="D43" s="489"/>
      <c r="E43" s="489"/>
      <c r="F43" s="489"/>
      <c r="G43" s="489"/>
      <c r="H43" s="489"/>
      <c r="I43" s="489"/>
      <c r="J43" s="489"/>
    </row>
  </sheetData>
  <sheetProtection sheet="1" objects="1" scenarios="1"/>
  <mergeCells count="4">
    <mergeCell ref="C1:I1"/>
    <mergeCell ref="C38:J38"/>
    <mergeCell ref="C41:J41"/>
    <mergeCell ref="C43:J43"/>
  </mergeCells>
  <pageMargins left="0.7" right="0.7" top="0.75" bottom="0.75" header="0.3" footer="0.3"/>
  <pageSetup scale="67" orientation="portrait" horizontalDpi="4294967295" verticalDpi="4294967295" r:id="rId1"/>
  <headerFooter>
    <oddFooter>&amp;L&amp;F&amp;R&amp;A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93C5-14CD-456C-9DB7-5BC179C430BE}">
  <sheetPr>
    <pageSetUpPr fitToPage="1"/>
  </sheetPr>
  <dimension ref="A1:L35"/>
  <sheetViews>
    <sheetView workbookViewId="0">
      <selection activeCell="B1" sqref="B1"/>
    </sheetView>
  </sheetViews>
  <sheetFormatPr defaultRowHeight="14.4" x14ac:dyDescent="0.3"/>
  <cols>
    <col min="1" max="1" width="4.88671875" customWidth="1"/>
    <col min="3" max="3" width="29.88671875" customWidth="1"/>
    <col min="4" max="4" width="12.5546875" customWidth="1"/>
    <col min="5" max="5" width="20.109375" customWidth="1"/>
    <col min="6" max="6" width="12.33203125" customWidth="1"/>
    <col min="9" max="9" width="15.5546875" customWidth="1"/>
  </cols>
  <sheetData>
    <row r="1" spans="1:9" ht="17.399999999999999" x14ac:dyDescent="0.3">
      <c r="A1" s="366"/>
      <c r="B1" s="366"/>
      <c r="C1" s="491" t="s">
        <v>530</v>
      </c>
      <c r="D1" s="492"/>
      <c r="E1" s="479"/>
      <c r="F1" s="479"/>
      <c r="G1" s="366"/>
      <c r="H1" s="366"/>
      <c r="I1" s="366"/>
    </row>
    <row r="2" spans="1:9" ht="15.6" x14ac:dyDescent="0.3">
      <c r="A2" s="366"/>
      <c r="B2" s="366"/>
      <c r="C2" s="327"/>
      <c r="D2" s="328"/>
      <c r="E2" s="366"/>
      <c r="F2" s="366"/>
      <c r="G2" s="366"/>
      <c r="H2" s="366"/>
      <c r="I2" s="366"/>
    </row>
    <row r="3" spans="1:9" ht="15.6" x14ac:dyDescent="0.3">
      <c r="A3" s="366"/>
      <c r="B3" s="366"/>
      <c r="C3" s="329" t="s">
        <v>531</v>
      </c>
      <c r="D3" s="317"/>
      <c r="E3" s="366"/>
      <c r="F3" s="366"/>
      <c r="G3" s="366"/>
      <c r="H3" s="366"/>
      <c r="I3" s="366"/>
    </row>
    <row r="4" spans="1:9" ht="15.6" x14ac:dyDescent="0.3">
      <c r="A4" s="366"/>
      <c r="B4" s="366"/>
      <c r="C4" s="317" t="s">
        <v>532</v>
      </c>
      <c r="D4" s="41" t="s">
        <v>533</v>
      </c>
      <c r="E4" s="307">
        <f>'9. Cow-CalfProductionSales'!G5</f>
        <v>400</v>
      </c>
      <c r="G4" s="330" t="s">
        <v>566</v>
      </c>
      <c r="H4" s="366"/>
      <c r="I4" s="366"/>
    </row>
    <row r="5" spans="1:9" ht="15.6" x14ac:dyDescent="0.3">
      <c r="A5" s="366"/>
      <c r="B5" s="366"/>
      <c r="C5" s="317" t="s">
        <v>551</v>
      </c>
      <c r="D5" s="366"/>
      <c r="E5" s="331">
        <f>'9. Cow-CalfProductionSales'!H4*0.01</f>
        <v>0.9</v>
      </c>
      <c r="F5" s="366"/>
      <c r="G5" s="366"/>
      <c r="H5" s="366"/>
      <c r="I5" s="366"/>
    </row>
    <row r="6" spans="1:9" ht="15.6" x14ac:dyDescent="0.3">
      <c r="A6" s="366"/>
      <c r="B6" s="366"/>
      <c r="C6" s="317" t="s">
        <v>534</v>
      </c>
      <c r="D6" s="366"/>
      <c r="E6" s="294">
        <f>'9. Cow-CalfProductionSales'!E11</f>
        <v>340</v>
      </c>
      <c r="F6" s="366"/>
      <c r="G6" s="366"/>
      <c r="H6" s="366"/>
      <c r="I6" s="366"/>
    </row>
    <row r="7" spans="1:9" ht="15.6" x14ac:dyDescent="0.3">
      <c r="A7" s="366"/>
      <c r="B7" s="366"/>
      <c r="C7" s="317" t="s">
        <v>535</v>
      </c>
      <c r="D7" s="366"/>
      <c r="E7" s="332">
        <f>'9. Cow-CalfProductionSales'!G11</f>
        <v>0.85</v>
      </c>
      <c r="F7" s="366"/>
      <c r="G7" s="366"/>
      <c r="H7" s="366"/>
      <c r="I7" s="366"/>
    </row>
    <row r="8" spans="1:9" ht="15.6" x14ac:dyDescent="0.3">
      <c r="A8" s="366"/>
      <c r="B8" s="366"/>
      <c r="C8" s="317" t="s">
        <v>550</v>
      </c>
      <c r="D8" s="366"/>
      <c r="E8" s="333">
        <f>'9. Cow-CalfProductionSales'!I11</f>
        <v>537.5</v>
      </c>
      <c r="F8" s="334"/>
      <c r="G8" s="366"/>
      <c r="H8" s="366"/>
      <c r="I8" s="366"/>
    </row>
    <row r="9" spans="1:9" x14ac:dyDescent="0.3">
      <c r="A9" s="366"/>
      <c r="B9" s="366"/>
      <c r="C9" s="366"/>
      <c r="D9" s="366"/>
      <c r="E9" s="366"/>
      <c r="F9" s="366"/>
      <c r="G9" s="366"/>
      <c r="H9" s="366"/>
      <c r="I9" s="366"/>
    </row>
    <row r="10" spans="1:9" ht="15.6" x14ac:dyDescent="0.3">
      <c r="A10" s="366"/>
      <c r="B10" s="366"/>
      <c r="C10" s="335" t="s">
        <v>536</v>
      </c>
      <c r="D10" s="336"/>
      <c r="E10" s="337">
        <f>'9. Cow-CalfProductionSales'!J31</f>
        <v>162.67441860465118</v>
      </c>
      <c r="F10" s="366"/>
      <c r="G10" s="366"/>
      <c r="H10" s="366"/>
      <c r="I10" s="366"/>
    </row>
    <row r="11" spans="1:9" ht="15.6" x14ac:dyDescent="0.3">
      <c r="A11" s="366"/>
      <c r="B11" s="366"/>
      <c r="C11" s="336"/>
      <c r="D11" s="336"/>
      <c r="E11" s="337"/>
      <c r="F11" s="366"/>
      <c r="G11" s="366"/>
      <c r="H11" s="366"/>
      <c r="I11" s="366"/>
    </row>
    <row r="12" spans="1:9" ht="15.6" x14ac:dyDescent="0.3">
      <c r="A12" s="366"/>
      <c r="B12" s="366"/>
      <c r="C12" s="338"/>
      <c r="D12" s="336"/>
      <c r="E12" s="339" t="s">
        <v>537</v>
      </c>
      <c r="F12" s="366"/>
      <c r="G12" s="366"/>
      <c r="H12" s="366"/>
      <c r="I12" s="366"/>
    </row>
    <row r="13" spans="1:9" ht="15.6" x14ac:dyDescent="0.3">
      <c r="A13" s="366"/>
      <c r="B13" s="366"/>
      <c r="C13" s="338" t="s">
        <v>559</v>
      </c>
      <c r="D13" s="336"/>
      <c r="E13" s="340">
        <f>IF(E4=0,0,(('1. Part I Farm Income'!$I$10/E4)))</f>
        <v>627.71875</v>
      </c>
      <c r="F13" s="366"/>
      <c r="G13" s="366"/>
      <c r="H13" s="366"/>
      <c r="I13" s="366"/>
    </row>
    <row r="14" spans="1:9" ht="15.6" x14ac:dyDescent="0.3">
      <c r="A14" s="366"/>
      <c r="B14" s="366"/>
      <c r="C14" s="338" t="s">
        <v>567</v>
      </c>
      <c r="D14" s="336"/>
      <c r="E14" s="356">
        <f>IF(E4=0,0,I20/E4)</f>
        <v>112.14687499999999</v>
      </c>
      <c r="F14" s="366"/>
      <c r="G14" s="366"/>
      <c r="H14" s="366"/>
      <c r="I14" s="366"/>
    </row>
    <row r="15" spans="1:9" ht="15.6" x14ac:dyDescent="0.3">
      <c r="A15" s="366"/>
      <c r="B15" s="366"/>
      <c r="C15" s="335" t="s">
        <v>538</v>
      </c>
      <c r="D15" s="336"/>
      <c r="E15" s="341">
        <f>E13+E14</f>
        <v>739.86562500000002</v>
      </c>
      <c r="F15" s="366"/>
      <c r="G15" s="366"/>
      <c r="H15" s="366"/>
      <c r="I15" s="366"/>
    </row>
    <row r="16" spans="1:9" x14ac:dyDescent="0.3">
      <c r="A16" s="366"/>
      <c r="B16" s="366"/>
      <c r="C16" s="336"/>
      <c r="D16" s="336"/>
      <c r="E16" s="336"/>
      <c r="F16" s="366"/>
      <c r="G16" s="366"/>
      <c r="H16" s="366"/>
      <c r="I16" s="366"/>
    </row>
    <row r="17" spans="1:12" ht="15.6" x14ac:dyDescent="0.3">
      <c r="A17" s="366"/>
      <c r="B17" s="366"/>
      <c r="C17" s="335" t="s">
        <v>552</v>
      </c>
      <c r="D17" s="336"/>
      <c r="E17" s="339" t="s">
        <v>537</v>
      </c>
      <c r="F17" s="186" t="s">
        <v>565</v>
      </c>
      <c r="G17" s="366"/>
      <c r="H17" s="366"/>
      <c r="I17" s="366"/>
    </row>
    <row r="18" spans="1:12" ht="15.6" x14ac:dyDescent="0.3">
      <c r="A18" s="366"/>
      <c r="B18" s="366"/>
      <c r="C18" s="349" t="s">
        <v>539</v>
      </c>
      <c r="D18" s="336"/>
      <c r="E18" s="340">
        <f>IF($E$4=0,0,'4. Accrual Income Statement'!$D$106/E4)</f>
        <v>433.5</v>
      </c>
      <c r="F18" s="350">
        <f>IF($E$21=0,0,E18/$E$21)</f>
        <v>0.85799958436006296</v>
      </c>
      <c r="G18" s="366"/>
      <c r="H18" s="366"/>
      <c r="I18" s="74">
        <f>'1. Part I Farm Income'!F33</f>
        <v>254158.75</v>
      </c>
      <c r="J18" s="366" t="s">
        <v>438</v>
      </c>
      <c r="K18" s="366" t="s">
        <v>560</v>
      </c>
    </row>
    <row r="19" spans="1:12" ht="15.6" x14ac:dyDescent="0.3">
      <c r="A19" s="366"/>
      <c r="B19" s="366"/>
      <c r="C19" s="338" t="s">
        <v>547</v>
      </c>
      <c r="D19" s="336"/>
      <c r="E19" s="340">
        <f>IF(E4=0,0,'4. Accrual Income Statement'!$D$117/E4)</f>
        <v>50</v>
      </c>
      <c r="F19" s="350">
        <f t="shared" ref="F19:F21" si="0">IF($E$21=0,0,E19/$E$21)</f>
        <v>9.8961889776247161E-2</v>
      </c>
      <c r="G19" s="366"/>
      <c r="H19" s="366"/>
      <c r="I19" s="74">
        <f>'4. Accrual Income Statement'!D113</f>
        <v>299017.5</v>
      </c>
      <c r="J19" s="366" t="s">
        <v>48</v>
      </c>
      <c r="K19" s="366" t="s">
        <v>562</v>
      </c>
    </row>
    <row r="20" spans="1:12" ht="15.6" x14ac:dyDescent="0.3">
      <c r="A20" s="366"/>
      <c r="B20" s="366"/>
      <c r="C20" s="338" t="s">
        <v>546</v>
      </c>
      <c r="D20" s="336"/>
      <c r="E20" s="340">
        <f>IF(E4=0,0,'4. Accrual Income Statement'!$D$118/E4)</f>
        <v>21.745000000000001</v>
      </c>
      <c r="F20" s="350">
        <f t="shared" si="0"/>
        <v>4.3038525863689892E-2</v>
      </c>
      <c r="G20" s="366"/>
      <c r="H20" s="366"/>
      <c r="I20" s="129">
        <f>I19-I18</f>
        <v>44858.75</v>
      </c>
      <c r="J20" s="104" t="s">
        <v>561</v>
      </c>
      <c r="K20" s="366"/>
    </row>
    <row r="21" spans="1:12" ht="15.6" x14ac:dyDescent="0.3">
      <c r="A21" s="366"/>
      <c r="B21" s="366"/>
      <c r="C21" s="335" t="s">
        <v>540</v>
      </c>
      <c r="D21" s="336"/>
      <c r="E21" s="341">
        <f>SUM(E18:E20)</f>
        <v>505.245</v>
      </c>
      <c r="F21" s="350">
        <f t="shared" si="0"/>
        <v>1</v>
      </c>
      <c r="G21" s="366"/>
      <c r="H21" s="366"/>
      <c r="I21" s="366"/>
    </row>
    <row r="22" spans="1:12" x14ac:dyDescent="0.3">
      <c r="A22" s="366"/>
      <c r="B22" s="366"/>
      <c r="C22" s="336"/>
      <c r="D22" s="336"/>
      <c r="E22" s="336"/>
      <c r="F22" s="366"/>
      <c r="G22" s="366"/>
      <c r="H22" s="366"/>
      <c r="I22" s="366"/>
    </row>
    <row r="23" spans="1:12" ht="15.6" x14ac:dyDescent="0.3">
      <c r="A23" s="366"/>
      <c r="B23" s="366"/>
      <c r="C23" s="342" t="s">
        <v>553</v>
      </c>
      <c r="D23" s="336"/>
      <c r="E23" s="341">
        <f>IF(E4=0,0,((E21/K25)*100))</f>
        <v>110.58714090287279</v>
      </c>
      <c r="F23" s="366"/>
      <c r="G23" s="304"/>
      <c r="H23" s="366"/>
      <c r="I23" s="86" t="s">
        <v>556</v>
      </c>
      <c r="J23" s="86"/>
      <c r="K23" s="86"/>
      <c r="L23" s="366"/>
    </row>
    <row r="24" spans="1:12" x14ac:dyDescent="0.3">
      <c r="A24" s="366"/>
      <c r="B24" s="366"/>
      <c r="C24" s="336"/>
      <c r="D24" s="336"/>
      <c r="E24" s="336"/>
      <c r="F24" s="366"/>
      <c r="G24" s="366"/>
      <c r="H24" s="366"/>
      <c r="I24" s="86" t="s">
        <v>557</v>
      </c>
      <c r="J24" s="86" t="s">
        <v>564</v>
      </c>
      <c r="K24" s="86" t="s">
        <v>558</v>
      </c>
      <c r="L24" s="366"/>
    </row>
    <row r="25" spans="1:12" ht="15.6" x14ac:dyDescent="0.3">
      <c r="A25" s="366"/>
      <c r="B25" s="366"/>
      <c r="C25" s="335" t="s">
        <v>541</v>
      </c>
      <c r="D25" s="336"/>
      <c r="E25" s="341">
        <f>IF(E4=0,0,'4. Accrual Income Statement'!$D$119/E4)</f>
        <v>242.29875000000001</v>
      </c>
      <c r="F25" s="366"/>
      <c r="G25" s="366"/>
      <c r="H25" s="366"/>
      <c r="I25" s="351">
        <f>E8*E6</f>
        <v>182750</v>
      </c>
      <c r="J25" s="354">
        <f>E4</f>
        <v>400</v>
      </c>
      <c r="K25" s="86">
        <f>IF(E4=0,0,I25/E4)</f>
        <v>456.875</v>
      </c>
      <c r="L25" s="366"/>
    </row>
    <row r="26" spans="1:12" ht="15.6" x14ac:dyDescent="0.3">
      <c r="A26" s="366"/>
      <c r="B26" s="366"/>
      <c r="C26" s="336"/>
      <c r="D26" s="343" t="s">
        <v>548</v>
      </c>
      <c r="E26" s="336"/>
      <c r="F26" s="366"/>
      <c r="G26" s="366"/>
      <c r="H26" s="366"/>
      <c r="I26" s="366"/>
    </row>
    <row r="27" spans="1:12" ht="15.6" x14ac:dyDescent="0.3">
      <c r="A27" s="366"/>
      <c r="B27" s="366"/>
      <c r="C27" s="344" t="s">
        <v>542</v>
      </c>
      <c r="D27" s="357">
        <f>'9. Cow-CalfProductionSales'!F7</f>
        <v>4000</v>
      </c>
      <c r="E27" s="341">
        <f>IF(E4=0,0,'4. Accrual Income Statement'!$D$119/D27)</f>
        <v>24.229875</v>
      </c>
      <c r="F27" s="366"/>
      <c r="G27" s="366"/>
      <c r="H27" s="366"/>
      <c r="I27" s="366"/>
    </row>
    <row r="28" spans="1:12" ht="15.6" x14ac:dyDescent="0.3">
      <c r="A28" s="366"/>
      <c r="B28" s="366"/>
      <c r="C28" s="345"/>
      <c r="D28" s="336"/>
      <c r="E28" s="336"/>
      <c r="F28" s="366"/>
      <c r="G28" s="366"/>
      <c r="H28" s="366"/>
      <c r="I28" s="366"/>
    </row>
    <row r="29" spans="1:12" ht="15.6" x14ac:dyDescent="0.3">
      <c r="A29" s="366"/>
      <c r="B29" s="366"/>
      <c r="C29" s="344" t="s">
        <v>545</v>
      </c>
      <c r="D29" s="336"/>
      <c r="E29" s="346">
        <f>IF(E4=0,0,'5. Balance Sheet'!I28/'9. Cow-CalfProductionSales'!E4)</f>
        <v>2432.029702970297</v>
      </c>
      <c r="F29" s="366"/>
      <c r="G29" s="366"/>
      <c r="H29" s="366"/>
    </row>
    <row r="30" spans="1:12" x14ac:dyDescent="0.3">
      <c r="A30" s="366"/>
      <c r="B30" s="366"/>
      <c r="C30" s="336"/>
      <c r="D30" s="336"/>
      <c r="E30" s="336"/>
      <c r="F30" s="366"/>
      <c r="G30" s="366"/>
      <c r="H30" s="366"/>
    </row>
    <row r="31" spans="1:12" ht="15.6" x14ac:dyDescent="0.3">
      <c r="A31" s="366"/>
      <c r="B31" s="366"/>
      <c r="C31" s="335" t="s">
        <v>543</v>
      </c>
      <c r="D31" s="336"/>
      <c r="E31" s="347">
        <f>'7. FFSC Measues'!E17</f>
        <v>1.5392248661632097E-2</v>
      </c>
      <c r="F31" s="366"/>
      <c r="G31" s="366"/>
      <c r="H31" s="366"/>
    </row>
    <row r="32" spans="1:12" ht="15.6" x14ac:dyDescent="0.3">
      <c r="A32" s="366"/>
      <c r="B32" s="366"/>
      <c r="C32" s="336"/>
      <c r="D32" s="336"/>
      <c r="E32" s="348"/>
      <c r="F32" s="366"/>
      <c r="G32" s="366"/>
      <c r="H32" s="86"/>
      <c r="I32" s="366"/>
    </row>
    <row r="33" spans="1:9" ht="15.6" x14ac:dyDescent="0.3">
      <c r="A33" s="366"/>
      <c r="B33" s="366"/>
      <c r="C33" s="335" t="s">
        <v>544</v>
      </c>
      <c r="D33" s="336"/>
      <c r="E33" s="347">
        <f>'7. FFSC Measues'!E21</f>
        <v>1.6122446803974243E-2</v>
      </c>
      <c r="F33" s="366"/>
      <c r="G33" s="366"/>
      <c r="H33" s="366"/>
      <c r="I33" s="366"/>
    </row>
    <row r="34" spans="1:9" ht="15.6" x14ac:dyDescent="0.3">
      <c r="A34" s="366"/>
      <c r="B34" s="366"/>
      <c r="C34" s="335"/>
      <c r="D34" s="336"/>
      <c r="E34" s="347"/>
      <c r="F34" s="366"/>
      <c r="G34" s="366"/>
      <c r="H34" s="366"/>
      <c r="I34" s="366"/>
    </row>
    <row r="35" spans="1:9" x14ac:dyDescent="0.3">
      <c r="A35" s="366"/>
      <c r="B35" s="366"/>
      <c r="C35" s="358" t="s">
        <v>577</v>
      </c>
      <c r="D35" s="359"/>
      <c r="E35" s="359"/>
      <c r="F35" s="359"/>
      <c r="G35" s="359"/>
      <c r="H35" s="366"/>
      <c r="I35" s="366"/>
    </row>
  </sheetData>
  <sheetProtection sheet="1" objects="1" scenarios="1"/>
  <mergeCells count="1">
    <mergeCell ref="C1:F1"/>
  </mergeCells>
  <pageMargins left="0.7" right="0.7" top="0.75" bottom="0.75" header="0.3" footer="0.3"/>
  <pageSetup orientation="portrait" horizontalDpi="4294967295" verticalDpi="4294967295"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C65FA-CBDC-401C-AA66-4A730B06A027}">
  <sheetPr>
    <pageSetUpPr fitToPage="1"/>
  </sheetPr>
  <dimension ref="A1:M58"/>
  <sheetViews>
    <sheetView zoomScaleNormal="100" workbookViewId="0">
      <selection activeCell="B1" sqref="B1"/>
    </sheetView>
  </sheetViews>
  <sheetFormatPr defaultRowHeight="14.4" x14ac:dyDescent="0.3"/>
  <cols>
    <col min="1" max="1" width="3.6640625" customWidth="1"/>
    <col min="2" max="2" width="3.88671875" customWidth="1"/>
    <col min="3" max="3" width="28.44140625" customWidth="1"/>
    <col min="4" max="4" width="5.6640625" customWidth="1"/>
    <col min="5" max="5" width="6.109375" customWidth="1"/>
    <col min="6" max="6" width="13.5546875" customWidth="1"/>
    <col min="7" max="7" width="24.109375" customWidth="1"/>
    <col min="8" max="8" width="5.21875" customWidth="1"/>
    <col min="9" max="9" width="13.6640625" customWidth="1"/>
    <col min="10" max="10" width="24.33203125" customWidth="1"/>
    <col min="12" max="12" width="13.88671875" customWidth="1"/>
    <col min="13" max="13" width="13.21875" customWidth="1"/>
  </cols>
  <sheetData>
    <row r="1" spans="1:13" ht="15.6" x14ac:dyDescent="0.3">
      <c r="A1" s="17"/>
      <c r="B1" s="17"/>
      <c r="C1" s="17"/>
      <c r="D1" s="1" t="s">
        <v>2</v>
      </c>
      <c r="E1" s="1"/>
      <c r="F1" s="17"/>
      <c r="G1" s="17"/>
      <c r="H1" s="17"/>
      <c r="I1" s="17"/>
      <c r="J1" s="17"/>
    </row>
    <row r="2" spans="1:13" ht="15.6" x14ac:dyDescent="0.3">
      <c r="A2" s="17"/>
      <c r="B2" s="1" t="s">
        <v>78</v>
      </c>
      <c r="C2" s="17"/>
      <c r="D2" s="17"/>
      <c r="E2" s="17"/>
      <c r="F2" s="17"/>
      <c r="G2" s="17"/>
      <c r="H2" s="17"/>
      <c r="I2" s="17"/>
      <c r="J2" s="17"/>
    </row>
    <row r="3" spans="1:13" ht="15.6" x14ac:dyDescent="0.3">
      <c r="A3" s="17"/>
      <c r="B3" s="3"/>
      <c r="C3" s="441" t="s">
        <v>356</v>
      </c>
      <c r="D3" s="442"/>
      <c r="E3" s="17"/>
      <c r="F3" s="23">
        <v>2021</v>
      </c>
      <c r="G3" s="2"/>
      <c r="H3" s="2"/>
      <c r="I3" s="2"/>
      <c r="J3" s="17"/>
    </row>
    <row r="4" spans="1:13" s="424" customFormat="1" ht="15.6" x14ac:dyDescent="0.3">
      <c r="A4" s="17"/>
      <c r="B4" s="3"/>
      <c r="C4" s="450" t="s">
        <v>682</v>
      </c>
      <c r="D4" s="451"/>
      <c r="E4" s="451"/>
      <c r="F4" s="451"/>
      <c r="G4" s="451"/>
      <c r="H4" s="451"/>
      <c r="I4" s="452"/>
      <c r="J4" s="453"/>
    </row>
    <row r="5" spans="1:13" ht="15.6" x14ac:dyDescent="0.3">
      <c r="A5" s="17"/>
      <c r="B5" s="17"/>
      <c r="C5" s="17"/>
      <c r="D5" s="17" t="s">
        <v>640</v>
      </c>
      <c r="E5" s="17"/>
      <c r="F5" s="17"/>
      <c r="G5" s="17"/>
      <c r="H5" s="16"/>
      <c r="I5" s="17"/>
      <c r="J5" s="4" t="s">
        <v>3</v>
      </c>
    </row>
    <row r="6" spans="1:13" ht="15.6" x14ac:dyDescent="0.3">
      <c r="A6" s="17"/>
      <c r="B6" s="7" t="s">
        <v>40</v>
      </c>
      <c r="C6" s="17"/>
      <c r="G6" s="360"/>
      <c r="I6" s="7" t="s">
        <v>641</v>
      </c>
      <c r="L6" s="17" t="s">
        <v>182</v>
      </c>
      <c r="M6" s="17" t="s">
        <v>443</v>
      </c>
    </row>
    <row r="7" spans="1:13" ht="15.6" x14ac:dyDescent="0.3">
      <c r="A7" s="17"/>
      <c r="B7" s="17" t="s">
        <v>41</v>
      </c>
      <c r="C7" s="17" t="s">
        <v>211</v>
      </c>
      <c r="D7" s="17"/>
      <c r="E7" s="17"/>
      <c r="F7" s="17"/>
      <c r="G7" s="431" t="s">
        <v>667</v>
      </c>
      <c r="H7" s="16"/>
      <c r="I7" s="16"/>
      <c r="J7" s="18"/>
      <c r="L7" s="88" t="str">
        <f>G7</f>
        <v>See alternative decision aid</v>
      </c>
      <c r="M7" s="88"/>
    </row>
    <row r="8" spans="1:13" ht="15.6" x14ac:dyDescent="0.3">
      <c r="A8" s="17"/>
      <c r="B8" s="17" t="s">
        <v>37</v>
      </c>
      <c r="C8" s="17" t="s">
        <v>197</v>
      </c>
      <c r="D8" s="17"/>
      <c r="E8" s="17"/>
      <c r="F8" s="17"/>
      <c r="G8" s="431" t="s">
        <v>668</v>
      </c>
      <c r="H8" s="16"/>
      <c r="I8" s="16"/>
      <c r="J8" s="18"/>
      <c r="L8" s="89"/>
      <c r="M8" s="88"/>
    </row>
    <row r="9" spans="1:13" ht="15.6" x14ac:dyDescent="0.3">
      <c r="A9" s="17"/>
      <c r="B9" s="17" t="s">
        <v>38</v>
      </c>
      <c r="C9" s="17" t="s">
        <v>42</v>
      </c>
      <c r="D9" s="17"/>
      <c r="E9" s="17"/>
      <c r="F9" s="17"/>
      <c r="G9" s="17"/>
      <c r="H9" s="10"/>
      <c r="I9" s="8"/>
      <c r="J9" s="18"/>
      <c r="L9" s="89"/>
      <c r="M9" s="89"/>
    </row>
    <row r="10" spans="1:13" ht="15.6" x14ac:dyDescent="0.3">
      <c r="A10" s="17"/>
      <c r="B10" s="5">
        <v>2</v>
      </c>
      <c r="C10" s="17" t="s">
        <v>554</v>
      </c>
      <c r="D10" s="17"/>
      <c r="E10" s="17"/>
      <c r="F10" s="17"/>
      <c r="G10" s="17"/>
      <c r="H10" s="10">
        <v>2</v>
      </c>
      <c r="I10" s="24">
        <v>251087.5</v>
      </c>
      <c r="J10" s="18" t="s">
        <v>637</v>
      </c>
      <c r="L10" s="88">
        <f>I10</f>
        <v>251087.5</v>
      </c>
      <c r="M10" s="89"/>
    </row>
    <row r="11" spans="1:13" ht="15.6" x14ac:dyDescent="0.3">
      <c r="A11" s="17"/>
      <c r="B11" s="17" t="s">
        <v>44</v>
      </c>
      <c r="C11" s="17" t="s">
        <v>58</v>
      </c>
      <c r="D11" s="17"/>
      <c r="E11" s="17" t="s">
        <v>44</v>
      </c>
      <c r="F11" s="24">
        <v>3000</v>
      </c>
      <c r="G11" s="12" t="s">
        <v>53</v>
      </c>
      <c r="H11" s="10" t="s">
        <v>49</v>
      </c>
      <c r="I11" s="24">
        <v>3000</v>
      </c>
      <c r="J11" s="18"/>
      <c r="L11" s="88">
        <f t="shared" ref="L11:L19" si="0">I11</f>
        <v>3000</v>
      </c>
      <c r="M11" s="89"/>
    </row>
    <row r="12" spans="1:13" ht="15.6" x14ac:dyDescent="0.3">
      <c r="A12" s="17"/>
      <c r="B12" s="17" t="s">
        <v>45</v>
      </c>
      <c r="C12" s="17" t="s">
        <v>59</v>
      </c>
      <c r="D12" s="17"/>
      <c r="E12" s="17" t="s">
        <v>45</v>
      </c>
      <c r="F12" s="24">
        <v>0</v>
      </c>
      <c r="G12" s="12" t="s">
        <v>54</v>
      </c>
      <c r="H12" s="10" t="s">
        <v>50</v>
      </c>
      <c r="I12" s="24">
        <v>0</v>
      </c>
      <c r="J12" s="18"/>
      <c r="L12" s="88">
        <f t="shared" si="0"/>
        <v>0</v>
      </c>
      <c r="M12" s="89"/>
    </row>
    <row r="13" spans="1:13" ht="15.6" x14ac:dyDescent="0.3">
      <c r="A13" s="17"/>
      <c r="B13" s="17" t="s">
        <v>46</v>
      </c>
      <c r="C13" s="17" t="s">
        <v>60</v>
      </c>
      <c r="D13" s="17"/>
      <c r="E13" s="17"/>
      <c r="F13" s="17"/>
      <c r="G13" s="12"/>
      <c r="H13" s="10" t="s">
        <v>46</v>
      </c>
      <c r="I13" s="24">
        <v>0</v>
      </c>
      <c r="J13" s="18"/>
      <c r="L13" s="88">
        <f t="shared" si="0"/>
        <v>0</v>
      </c>
      <c r="M13" s="89"/>
    </row>
    <row r="14" spans="1:13" ht="15.6" x14ac:dyDescent="0.3">
      <c r="A14" s="17"/>
      <c r="B14" s="17" t="s">
        <v>37</v>
      </c>
      <c r="C14" s="17" t="s">
        <v>61</v>
      </c>
      <c r="D14" s="17"/>
      <c r="E14" s="17" t="s">
        <v>63</v>
      </c>
      <c r="F14" s="24">
        <v>0</v>
      </c>
      <c r="G14" s="12" t="s">
        <v>69</v>
      </c>
      <c r="H14" s="10" t="s">
        <v>51</v>
      </c>
      <c r="I14" s="24">
        <v>0</v>
      </c>
      <c r="J14" s="18"/>
      <c r="L14" s="88">
        <f t="shared" si="0"/>
        <v>0</v>
      </c>
      <c r="M14" s="89"/>
    </row>
    <row r="15" spans="1:13" ht="15.6" x14ac:dyDescent="0.3">
      <c r="A15" s="17"/>
      <c r="B15" s="5">
        <v>6</v>
      </c>
      <c r="C15" s="17" t="s">
        <v>62</v>
      </c>
      <c r="D15" s="17"/>
      <c r="E15" s="17"/>
      <c r="F15" s="17"/>
      <c r="G15" s="12"/>
      <c r="H15" s="10"/>
      <c r="I15" s="25"/>
      <c r="J15" s="17"/>
      <c r="L15" s="89"/>
      <c r="M15" s="89"/>
    </row>
    <row r="16" spans="1:13" ht="15.6" x14ac:dyDescent="0.3">
      <c r="A16" s="17"/>
      <c r="B16" s="17" t="s">
        <v>47</v>
      </c>
      <c r="C16" s="17" t="s">
        <v>581</v>
      </c>
      <c r="D16" s="17"/>
      <c r="E16" s="17" t="s">
        <v>64</v>
      </c>
      <c r="F16" s="24">
        <v>0</v>
      </c>
      <c r="G16" s="12" t="s">
        <v>65</v>
      </c>
      <c r="H16" s="10" t="s">
        <v>66</v>
      </c>
      <c r="I16" s="24">
        <v>0</v>
      </c>
      <c r="J16" s="18"/>
      <c r="L16" s="88">
        <f t="shared" si="0"/>
        <v>0</v>
      </c>
      <c r="M16" s="89"/>
    </row>
    <row r="17" spans="1:13" ht="15.6" customHeight="1" x14ac:dyDescent="0.3">
      <c r="A17" s="17"/>
      <c r="B17" s="17" t="s">
        <v>38</v>
      </c>
      <c r="C17" s="17" t="s">
        <v>582</v>
      </c>
      <c r="D17" s="17"/>
      <c r="E17" s="17"/>
      <c r="F17" s="17"/>
      <c r="G17" s="19" t="s">
        <v>68</v>
      </c>
      <c r="H17" s="10" t="s">
        <v>52</v>
      </c>
      <c r="I17" s="21">
        <v>0</v>
      </c>
      <c r="J17" s="18"/>
      <c r="L17" s="88">
        <f t="shared" si="0"/>
        <v>0</v>
      </c>
      <c r="M17" s="89"/>
    </row>
    <row r="18" spans="1:13" ht="15.6" x14ac:dyDescent="0.3">
      <c r="A18" s="17"/>
      <c r="B18" s="5">
        <v>7</v>
      </c>
      <c r="C18" s="17" t="s">
        <v>57</v>
      </c>
      <c r="D18" s="17"/>
      <c r="E18" s="17"/>
      <c r="F18" s="17"/>
      <c r="G18" s="17"/>
      <c r="H18" s="10">
        <v>7</v>
      </c>
      <c r="I18" s="21">
        <v>0</v>
      </c>
      <c r="J18" s="18"/>
      <c r="L18" s="88">
        <f t="shared" si="0"/>
        <v>0</v>
      </c>
      <c r="M18" s="89"/>
    </row>
    <row r="19" spans="1:13" ht="15.6" x14ac:dyDescent="0.3">
      <c r="A19" s="17"/>
      <c r="B19" s="5">
        <v>8</v>
      </c>
      <c r="C19" s="17" t="s">
        <v>56</v>
      </c>
      <c r="D19" s="17"/>
      <c r="E19" s="17"/>
      <c r="F19" s="17"/>
      <c r="G19" s="17"/>
      <c r="H19" s="10">
        <v>8</v>
      </c>
      <c r="I19" s="21">
        <v>0</v>
      </c>
      <c r="J19" s="18" t="s">
        <v>638</v>
      </c>
      <c r="L19" s="88">
        <f t="shared" si="0"/>
        <v>0</v>
      </c>
      <c r="M19" s="89"/>
    </row>
    <row r="20" spans="1:13" ht="15.6" x14ac:dyDescent="0.3">
      <c r="A20" s="17"/>
      <c r="B20" s="6">
        <v>9</v>
      </c>
      <c r="C20" s="7" t="s">
        <v>48</v>
      </c>
      <c r="D20" s="17"/>
      <c r="E20" s="17"/>
      <c r="F20" s="17"/>
      <c r="G20" s="17"/>
      <c r="H20" s="10">
        <v>9</v>
      </c>
      <c r="I20" s="9">
        <f>SUM(I9:I19)</f>
        <v>254087.5</v>
      </c>
      <c r="J20" s="18"/>
      <c r="L20" s="9">
        <f>SUM(L7:L19)</f>
        <v>254087.5</v>
      </c>
      <c r="M20" s="7" t="s">
        <v>435</v>
      </c>
    </row>
    <row r="21" spans="1:13" s="15" customFormat="1" ht="15.6" x14ac:dyDescent="0.3">
      <c r="A21" s="17"/>
      <c r="B21" s="6" t="s">
        <v>635</v>
      </c>
      <c r="C21" s="7"/>
      <c r="D21" s="17"/>
      <c r="E21" s="17"/>
      <c r="F21" s="17"/>
      <c r="G21" s="17"/>
      <c r="H21" s="10"/>
      <c r="I21" s="9"/>
      <c r="J21" s="14"/>
    </row>
    <row r="22" spans="1:13" s="15" customFormat="1" ht="15.6" x14ac:dyDescent="0.3">
      <c r="A22" s="17"/>
      <c r="B22" s="6"/>
      <c r="C22" s="160" t="s">
        <v>632</v>
      </c>
      <c r="D22" s="407"/>
      <c r="E22" s="407"/>
      <c r="F22" s="407"/>
      <c r="G22" s="407"/>
      <c r="H22" s="408"/>
    </row>
    <row r="23" spans="1:13" s="424" customFormat="1" ht="15.6" x14ac:dyDescent="0.3">
      <c r="A23" s="17"/>
      <c r="B23" s="6"/>
      <c r="C23" s="426" t="s">
        <v>691</v>
      </c>
      <c r="D23" s="407"/>
      <c r="E23" s="407"/>
      <c r="F23" s="407"/>
      <c r="G23" s="409"/>
      <c r="H23" s="410"/>
      <c r="I23" s="409"/>
      <c r="J23" s="410"/>
    </row>
    <row r="25" spans="1:13" ht="15.6" x14ac:dyDescent="0.3">
      <c r="C25" s="7" t="s">
        <v>198</v>
      </c>
    </row>
    <row r="26" spans="1:13" s="99" customFormat="1" ht="15.6" x14ac:dyDescent="0.3">
      <c r="C26" s="17" t="s">
        <v>211</v>
      </c>
    </row>
    <row r="27" spans="1:13" s="99" customFormat="1" ht="15.6" x14ac:dyDescent="0.3">
      <c r="C27" s="17" t="s">
        <v>197</v>
      </c>
      <c r="G27" s="445" t="s">
        <v>383</v>
      </c>
      <c r="H27" s="446"/>
      <c r="I27" s="446"/>
      <c r="J27" s="446"/>
    </row>
    <row r="28" spans="1:13" s="99" customFormat="1" x14ac:dyDescent="0.3"/>
    <row r="29" spans="1:13" s="99" customFormat="1" ht="15.6" x14ac:dyDescent="0.3">
      <c r="C29" s="17" t="s">
        <v>636</v>
      </c>
      <c r="F29" s="51"/>
      <c r="G29" s="50"/>
    </row>
    <row r="30" spans="1:13" s="99" customFormat="1" ht="15.6" x14ac:dyDescent="0.3">
      <c r="C30" s="7" t="s">
        <v>110</v>
      </c>
      <c r="D30"/>
      <c r="E30" s="104" t="s">
        <v>401</v>
      </c>
      <c r="F30"/>
      <c r="G30"/>
    </row>
    <row r="31" spans="1:13" s="99" customFormat="1" ht="15.6" x14ac:dyDescent="0.3">
      <c r="C31" s="93" t="s">
        <v>106</v>
      </c>
      <c r="D31" s="418"/>
      <c r="E31" s="419">
        <f>'9. Cow-CalfProductionSales'!E17</f>
        <v>170</v>
      </c>
      <c r="F31" s="8">
        <f>'9. Cow-CalfProductionSales'!G17</f>
        <v>158950</v>
      </c>
      <c r="G31" s="49"/>
    </row>
    <row r="32" spans="1:13" s="99" customFormat="1" ht="15.6" x14ac:dyDescent="0.3">
      <c r="C32" s="93" t="s">
        <v>107</v>
      </c>
      <c r="D32" s="418"/>
      <c r="E32" s="419">
        <f>'9. Cow-CalfProductionSales'!E22</f>
        <v>117</v>
      </c>
      <c r="F32" s="8">
        <f>'9. Cow-CalfProductionSales'!G22</f>
        <v>95208.75</v>
      </c>
      <c r="G32" s="49"/>
    </row>
    <row r="33" spans="3:13" ht="15.6" x14ac:dyDescent="0.3">
      <c r="C33" s="13" t="s">
        <v>200</v>
      </c>
      <c r="D33" s="15"/>
      <c r="E33" s="15"/>
      <c r="F33" s="51">
        <f>SUM(F31:F32)</f>
        <v>254158.75</v>
      </c>
      <c r="G33" s="100" t="s">
        <v>201</v>
      </c>
    </row>
    <row r="34" spans="3:13" s="99" customFormat="1" x14ac:dyDescent="0.3"/>
    <row r="35" spans="3:13" s="15" customFormat="1" ht="15.6" x14ac:dyDescent="0.3">
      <c r="C35" s="13" t="s">
        <v>634</v>
      </c>
    </row>
    <row r="36" spans="3:13" s="142" customFormat="1" ht="15.6" x14ac:dyDescent="0.3">
      <c r="C36" s="13" t="s">
        <v>366</v>
      </c>
      <c r="E36" s="104" t="s">
        <v>401</v>
      </c>
      <c r="G36" s="150"/>
    </row>
    <row r="37" spans="3:13" s="15" customFormat="1" ht="15.6" x14ac:dyDescent="0.3">
      <c r="C37" s="417" t="str">
        <f>'9. Cow-CalfProductionSales'!B49</f>
        <v>Breeding Cows</v>
      </c>
      <c r="E37" s="404">
        <f>'9. Cow-CalfProductionSales'!E49</f>
        <v>0</v>
      </c>
      <c r="F37" s="8">
        <f>'9. Cow-CalfProductionSales'!G49</f>
        <v>0</v>
      </c>
      <c r="G37" s="49" t="s">
        <v>614</v>
      </c>
    </row>
    <row r="38" spans="3:13" s="15" customFormat="1" ht="15.6" x14ac:dyDescent="0.3">
      <c r="C38" s="417" t="str">
        <f>'9. Cow-CalfProductionSales'!B50</f>
        <v>Cull Cows</v>
      </c>
      <c r="E38" s="404">
        <f>'9. Cow-CalfProductionSales'!E50</f>
        <v>44</v>
      </c>
      <c r="F38" s="8">
        <f>'9. Cow-CalfProductionSales'!G50</f>
        <v>29040</v>
      </c>
      <c r="G38" s="49"/>
    </row>
    <row r="39" spans="3:13" s="142" customFormat="1" ht="15.6" x14ac:dyDescent="0.3">
      <c r="C39" s="417" t="str">
        <f>'9. Cow-CalfProductionSales'!B51</f>
        <v>Open Heifer Before Exposed</v>
      </c>
      <c r="E39" s="404">
        <f>'9. Cow-CalfProductionSales'!E51</f>
        <v>0</v>
      </c>
      <c r="F39" s="8">
        <f>'9. Cow-CalfProductionSales'!G51</f>
        <v>0</v>
      </c>
      <c r="G39" s="49"/>
    </row>
    <row r="40" spans="3:13" s="411" customFormat="1" ht="15.6" x14ac:dyDescent="0.3">
      <c r="C40" s="417" t="str">
        <f>'9. Cow-CalfProductionSales'!B52</f>
        <v>Repl. Heifer Open</v>
      </c>
      <c r="E40" s="404">
        <f>'9. Cow-CalfProductionSales'!E52</f>
        <v>2</v>
      </c>
      <c r="F40" s="8">
        <f>'9. Cow-CalfProductionSales'!G52</f>
        <v>2030</v>
      </c>
      <c r="G40" s="49"/>
    </row>
    <row r="41" spans="3:13" s="142" customFormat="1" ht="15.6" x14ac:dyDescent="0.3">
      <c r="C41" s="417" t="str">
        <f>'9. Cow-CalfProductionSales'!B53</f>
        <v>Repl. Heifer Bred</v>
      </c>
      <c r="E41" s="404">
        <f>'9. Cow-CalfProductionSales'!E53</f>
        <v>0</v>
      </c>
      <c r="F41" s="8">
        <f>'9. Cow-CalfProductionSales'!G53</f>
        <v>0</v>
      </c>
      <c r="G41" s="49"/>
    </row>
    <row r="42" spans="3:13" s="15" customFormat="1" ht="15.6" x14ac:dyDescent="0.3">
      <c r="C42" s="207" t="s">
        <v>399</v>
      </c>
      <c r="E42" s="115">
        <f>SUM(E37:E41)</f>
        <v>46</v>
      </c>
      <c r="F42" s="51">
        <f>SUM(F37:F41)</f>
        <v>31070</v>
      </c>
      <c r="G42" s="49"/>
      <c r="L42" s="129">
        <f>F42</f>
        <v>31070</v>
      </c>
      <c r="M42" s="104" t="s">
        <v>436</v>
      </c>
    </row>
    <row r="43" spans="3:13" s="391" customFormat="1" ht="15.6" x14ac:dyDescent="0.3">
      <c r="C43" s="187"/>
      <c r="E43" s="104"/>
      <c r="F43" s="51"/>
      <c r="G43" s="50"/>
      <c r="L43" s="129"/>
      <c r="M43" s="104"/>
    </row>
    <row r="44" spans="3:13" s="391" customFormat="1" ht="15.6" x14ac:dyDescent="0.3">
      <c r="C44" s="13" t="s">
        <v>615</v>
      </c>
      <c r="E44" s="104"/>
      <c r="F44" s="51"/>
      <c r="G44" s="50"/>
      <c r="L44" s="129"/>
      <c r="M44" s="104"/>
    </row>
    <row r="45" spans="3:13" s="391" customFormat="1" ht="15.6" x14ac:dyDescent="0.3">
      <c r="C45" s="13" t="s">
        <v>639</v>
      </c>
      <c r="D45" s="99"/>
      <c r="E45" s="99"/>
      <c r="F45" s="51"/>
      <c r="G45" s="50"/>
      <c r="H45" s="99"/>
      <c r="L45" s="129"/>
      <c r="M45" s="104"/>
    </row>
    <row r="46" spans="3:13" s="391" customFormat="1" ht="15.6" x14ac:dyDescent="0.3">
      <c r="C46" s="208" t="s">
        <v>431</v>
      </c>
      <c r="D46"/>
      <c r="E46" s="17">
        <f>'9. Cow-CalfProductionSales'!E74</f>
        <v>0</v>
      </c>
      <c r="F46" s="8">
        <f>'9. Cow-CalfProductionSales'!G74</f>
        <v>0</v>
      </c>
      <c r="G46" s="49"/>
      <c r="H46"/>
      <c r="L46" s="129"/>
      <c r="M46" s="104"/>
    </row>
    <row r="47" spans="3:13" s="391" customFormat="1" ht="15.6" x14ac:dyDescent="0.3">
      <c r="C47" s="208" t="s">
        <v>420</v>
      </c>
      <c r="E47" s="17">
        <f>'9. Cow-CalfProductionSales'!E75</f>
        <v>0</v>
      </c>
      <c r="F47" s="8">
        <f>'9. Cow-CalfProductionSales'!G75</f>
        <v>0</v>
      </c>
      <c r="G47" s="49"/>
      <c r="L47" s="129"/>
      <c r="M47" s="104"/>
    </row>
    <row r="48" spans="3:13" s="391" customFormat="1" ht="15.6" x14ac:dyDescent="0.3">
      <c r="C48" s="208" t="s">
        <v>421</v>
      </c>
      <c r="E48" s="17">
        <f>'9. Cow-CalfProductionSales'!E76</f>
        <v>0</v>
      </c>
      <c r="F48" s="8">
        <f>'9. Cow-CalfProductionSales'!G76</f>
        <v>0</v>
      </c>
      <c r="G48" s="49"/>
      <c r="L48" s="129"/>
      <c r="M48" s="104"/>
    </row>
    <row r="49" spans="3:13" s="391" customFormat="1" ht="15.6" x14ac:dyDescent="0.3">
      <c r="C49" s="208" t="s">
        <v>422</v>
      </c>
      <c r="E49" s="17">
        <f>'9. Cow-CalfProductionSales'!E77</f>
        <v>0</v>
      </c>
      <c r="F49" s="8">
        <f>'9. Cow-CalfProductionSales'!G77</f>
        <v>0</v>
      </c>
      <c r="G49" s="49"/>
      <c r="L49" s="129"/>
      <c r="M49" s="104"/>
    </row>
    <row r="50" spans="3:13" s="391" customFormat="1" ht="15.6" x14ac:dyDescent="0.3">
      <c r="C50" s="208" t="s">
        <v>423</v>
      </c>
      <c r="E50" s="17">
        <f>'9. Cow-CalfProductionSales'!E78</f>
        <v>0</v>
      </c>
      <c r="F50" s="8">
        <f>'9. Cow-CalfProductionSales'!G78</f>
        <v>0</v>
      </c>
      <c r="G50" s="49"/>
      <c r="L50" s="129"/>
      <c r="M50" s="104"/>
    </row>
    <row r="51" spans="3:13" s="391" customFormat="1" ht="15.6" x14ac:dyDescent="0.3">
      <c r="C51" s="93" t="s">
        <v>613</v>
      </c>
      <c r="E51" s="17">
        <f>'9. Cow-CalfProductionSales'!E79</f>
        <v>4</v>
      </c>
      <c r="F51" s="8">
        <f>'9. Cow-CalfProductionSales'!G79</f>
        <v>5760</v>
      </c>
      <c r="G51" s="49"/>
      <c r="L51" s="129"/>
      <c r="M51" s="104"/>
    </row>
    <row r="52" spans="3:13" s="15" customFormat="1" ht="15.6" x14ac:dyDescent="0.3">
      <c r="C52" s="207" t="s">
        <v>399</v>
      </c>
      <c r="E52" s="7">
        <f>SUM(E46:E51)</f>
        <v>4</v>
      </c>
      <c r="F52" s="11">
        <f>SUM(F46:F51)</f>
        <v>5760</v>
      </c>
      <c r="L52" s="259" t="e">
        <f>L20+#REF!+L42</f>
        <v>#REF!</v>
      </c>
      <c r="M52" s="186" t="s">
        <v>437</v>
      </c>
    </row>
    <row r="53" spans="3:13" s="391" customFormat="1" x14ac:dyDescent="0.3">
      <c r="C53" s="447" t="s">
        <v>633</v>
      </c>
      <c r="D53" s="448"/>
      <c r="E53" s="448"/>
      <c r="F53" s="448"/>
      <c r="G53" s="449"/>
      <c r="L53" s="259"/>
      <c r="M53" s="186"/>
    </row>
    <row r="54" spans="3:13" s="391" customFormat="1" ht="15.6" x14ac:dyDescent="0.3">
      <c r="C54" s="207"/>
      <c r="E54" s="7"/>
      <c r="F54" s="11"/>
      <c r="L54" s="259"/>
      <c r="M54" s="186"/>
    </row>
    <row r="55" spans="3:13" s="391" customFormat="1" x14ac:dyDescent="0.3">
      <c r="C55" s="207"/>
      <c r="L55" s="259"/>
      <c r="M55" s="186"/>
    </row>
    <row r="56" spans="3:13" ht="15.6" x14ac:dyDescent="0.3">
      <c r="C56" s="443"/>
      <c r="D56" s="444"/>
      <c r="E56" s="444"/>
      <c r="F56" s="444"/>
      <c r="G56" s="444"/>
      <c r="H56" s="444"/>
      <c r="I56" s="444"/>
    </row>
    <row r="57" spans="3:13" ht="15.6" x14ac:dyDescent="0.3">
      <c r="C57" s="17"/>
      <c r="D57" s="370"/>
      <c r="E57" s="370"/>
      <c r="F57" s="370"/>
      <c r="G57" s="370"/>
      <c r="H57" s="370"/>
      <c r="I57" s="370"/>
    </row>
    <row r="58" spans="3:13" ht="15.6" x14ac:dyDescent="0.3">
      <c r="C58" s="17"/>
      <c r="D58" s="370"/>
      <c r="E58" s="370"/>
      <c r="F58" s="370"/>
      <c r="G58" s="370"/>
      <c r="H58" s="370"/>
      <c r="I58" s="370"/>
    </row>
  </sheetData>
  <sheetProtection sheet="1" objects="1" scenarios="1"/>
  <mergeCells count="5">
    <mergeCell ref="C3:D3"/>
    <mergeCell ref="C56:I56"/>
    <mergeCell ref="G27:J27"/>
    <mergeCell ref="C53:G53"/>
    <mergeCell ref="C4:J4"/>
  </mergeCells>
  <pageMargins left="0.7" right="0.7" top="0.75" bottom="0.75" header="0.3" footer="0.3"/>
  <pageSetup scale="72"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DFA5-5619-490D-8F30-0F61F0BFA1D7}">
  <sheetPr>
    <pageSetUpPr fitToPage="1"/>
  </sheetPr>
  <dimension ref="A1:H54"/>
  <sheetViews>
    <sheetView workbookViewId="0">
      <selection activeCell="B1" sqref="B1"/>
    </sheetView>
  </sheetViews>
  <sheetFormatPr defaultRowHeight="14.4" x14ac:dyDescent="0.3"/>
  <cols>
    <col min="1" max="1" width="2.44140625" customWidth="1"/>
    <col min="2" max="2" width="3.77734375" customWidth="1"/>
    <col min="3" max="3" width="29.5546875" customWidth="1"/>
    <col min="4" max="4" width="7.21875" customWidth="1"/>
    <col min="5" max="5" width="14.88671875" customWidth="1"/>
    <col min="6" max="6" width="28.109375" customWidth="1"/>
    <col min="8" max="8" width="15.33203125" customWidth="1"/>
  </cols>
  <sheetData>
    <row r="1" spans="1:7" ht="15.6" x14ac:dyDescent="0.3">
      <c r="A1" s="15"/>
      <c r="B1" s="17"/>
      <c r="C1" s="17"/>
      <c r="D1" s="1" t="s">
        <v>2</v>
      </c>
      <c r="E1" s="17"/>
      <c r="F1" s="17"/>
      <c r="G1" s="17"/>
    </row>
    <row r="2" spans="1:7" ht="15.6" x14ac:dyDescent="0.3">
      <c r="A2" s="15"/>
      <c r="D2" s="17"/>
      <c r="E2" s="17"/>
      <c r="F2" s="17"/>
      <c r="G2" s="17"/>
    </row>
    <row r="3" spans="1:7" ht="15.6" x14ac:dyDescent="0.3">
      <c r="A3" s="15"/>
      <c r="B3" s="1" t="s">
        <v>78</v>
      </c>
      <c r="C3" s="17"/>
      <c r="D3" s="17"/>
      <c r="E3" s="92">
        <f>'1. Part I Farm Income'!F3</f>
        <v>2021</v>
      </c>
      <c r="F3" s="17"/>
      <c r="G3" s="17"/>
    </row>
    <row r="4" spans="1:7" ht="15.6" x14ac:dyDescent="0.3">
      <c r="A4" s="15"/>
      <c r="B4" s="17"/>
      <c r="C4" s="17" t="str">
        <f>'1. Part I Farm Income'!C3</f>
        <v>Methodology Test Ranch</v>
      </c>
      <c r="D4" s="17"/>
      <c r="E4" s="17"/>
      <c r="F4" s="4" t="s">
        <v>3</v>
      </c>
      <c r="G4" s="17"/>
    </row>
    <row r="5" spans="1:7" ht="15.6" x14ac:dyDescent="0.3">
      <c r="A5" s="15"/>
      <c r="B5" s="7" t="s">
        <v>108</v>
      </c>
      <c r="C5" s="17"/>
      <c r="D5" s="16"/>
      <c r="E5" s="17"/>
      <c r="F5" s="17"/>
      <c r="G5" s="17"/>
    </row>
    <row r="6" spans="1:7" ht="15.6" x14ac:dyDescent="0.3">
      <c r="A6" s="15"/>
      <c r="B6" s="16">
        <v>10</v>
      </c>
      <c r="C6" s="17" t="s">
        <v>4</v>
      </c>
      <c r="D6" s="16">
        <f>B6</f>
        <v>10</v>
      </c>
      <c r="E6" s="21">
        <v>0</v>
      </c>
      <c r="F6" s="44"/>
      <c r="G6" s="17"/>
    </row>
    <row r="7" spans="1:7" ht="15.6" x14ac:dyDescent="0.3">
      <c r="A7" s="15"/>
      <c r="B7" s="16">
        <f>B6+1</f>
        <v>11</v>
      </c>
      <c r="C7" s="17" t="s">
        <v>5</v>
      </c>
      <c r="D7" s="16">
        <f t="shared" ref="D7:D49" si="0">B7</f>
        <v>11</v>
      </c>
      <c r="E7" s="21">
        <v>0</v>
      </c>
      <c r="F7" s="44"/>
      <c r="G7" s="17"/>
    </row>
    <row r="8" spans="1:7" ht="15.6" x14ac:dyDescent="0.3">
      <c r="A8" s="15"/>
      <c r="B8" s="16">
        <f t="shared" ref="B8:B28" si="1">B7+1</f>
        <v>12</v>
      </c>
      <c r="C8" s="17" t="s">
        <v>6</v>
      </c>
      <c r="D8" s="16">
        <f t="shared" si="0"/>
        <v>12</v>
      </c>
      <c r="E8" s="21">
        <v>0</v>
      </c>
      <c r="F8" s="44"/>
      <c r="G8" s="17"/>
    </row>
    <row r="9" spans="1:7" ht="15.6" x14ac:dyDescent="0.3">
      <c r="A9" s="15"/>
      <c r="B9" s="16">
        <f t="shared" si="1"/>
        <v>13</v>
      </c>
      <c r="C9" s="17" t="s">
        <v>7</v>
      </c>
      <c r="D9" s="16">
        <f t="shared" si="0"/>
        <v>13</v>
      </c>
      <c r="E9" s="21">
        <v>0</v>
      </c>
      <c r="F9" s="44"/>
      <c r="G9" s="17"/>
    </row>
    <row r="10" spans="1:7" ht="15.6" x14ac:dyDescent="0.3">
      <c r="A10" s="15"/>
      <c r="B10" s="20">
        <f t="shared" si="1"/>
        <v>14</v>
      </c>
      <c r="C10" s="3" t="s">
        <v>8</v>
      </c>
      <c r="D10" s="16">
        <f t="shared" si="0"/>
        <v>14</v>
      </c>
      <c r="E10" s="367">
        <v>40000</v>
      </c>
      <c r="F10" s="368" t="s">
        <v>212</v>
      </c>
      <c r="G10" s="17"/>
    </row>
    <row r="11" spans="1:7" ht="15.6" x14ac:dyDescent="0.3">
      <c r="A11" s="15"/>
      <c r="B11" s="16">
        <f t="shared" si="1"/>
        <v>15</v>
      </c>
      <c r="C11" s="17" t="s">
        <v>9</v>
      </c>
      <c r="D11" s="16">
        <f t="shared" si="0"/>
        <v>15</v>
      </c>
      <c r="E11" s="21">
        <v>0</v>
      </c>
      <c r="F11" s="44"/>
      <c r="G11" s="17"/>
    </row>
    <row r="12" spans="1:7" ht="15.6" x14ac:dyDescent="0.3">
      <c r="A12" s="15"/>
      <c r="B12" s="16">
        <f t="shared" si="1"/>
        <v>16</v>
      </c>
      <c r="C12" s="17" t="s">
        <v>10</v>
      </c>
      <c r="D12" s="16">
        <f t="shared" si="0"/>
        <v>16</v>
      </c>
      <c r="E12" s="21">
        <v>35000</v>
      </c>
      <c r="F12" s="45"/>
      <c r="G12" s="17"/>
    </row>
    <row r="13" spans="1:7" s="371" customFormat="1" ht="15.6" x14ac:dyDescent="0.3">
      <c r="B13" s="16"/>
      <c r="C13" s="17" t="s">
        <v>583</v>
      </c>
      <c r="D13" s="16"/>
      <c r="E13" s="21">
        <v>0</v>
      </c>
      <c r="F13" s="44"/>
      <c r="G13" s="17"/>
    </row>
    <row r="14" spans="1:7" s="371" customFormat="1" ht="15.6" x14ac:dyDescent="0.3">
      <c r="B14" s="16"/>
      <c r="C14" s="17" t="s">
        <v>584</v>
      </c>
      <c r="D14" s="16"/>
      <c r="E14" s="21">
        <v>0</v>
      </c>
      <c r="F14" s="44"/>
      <c r="G14" s="17"/>
    </row>
    <row r="15" spans="1:7" s="371" customFormat="1" ht="15.6" x14ac:dyDescent="0.3">
      <c r="B15" s="16"/>
      <c r="C15" s="17" t="s">
        <v>585</v>
      </c>
      <c r="D15" s="16"/>
      <c r="E15" s="21">
        <v>0</v>
      </c>
      <c r="F15" s="44"/>
      <c r="G15" s="17"/>
    </row>
    <row r="16" spans="1:7" ht="15.6" x14ac:dyDescent="0.3">
      <c r="A16" s="15"/>
      <c r="B16" s="16">
        <f>B12+1</f>
        <v>17</v>
      </c>
      <c r="C16" s="17" t="s">
        <v>11</v>
      </c>
      <c r="D16" s="16">
        <f t="shared" si="0"/>
        <v>17</v>
      </c>
      <c r="E16" s="21">
        <v>0</v>
      </c>
      <c r="F16" s="44"/>
      <c r="G16" s="17"/>
    </row>
    <row r="17" spans="1:7" ht="15.6" x14ac:dyDescent="0.3">
      <c r="A17" s="15"/>
      <c r="B17" s="16">
        <f t="shared" si="1"/>
        <v>18</v>
      </c>
      <c r="C17" s="17" t="s">
        <v>12</v>
      </c>
      <c r="D17" s="16">
        <f t="shared" si="0"/>
        <v>18</v>
      </c>
      <c r="E17" s="21">
        <v>2000</v>
      </c>
      <c r="F17" s="44"/>
      <c r="G17" s="17"/>
    </row>
    <row r="18" spans="1:7" ht="15.6" x14ac:dyDescent="0.3">
      <c r="A18" s="15"/>
      <c r="B18" s="16">
        <f t="shared" si="1"/>
        <v>19</v>
      </c>
      <c r="C18" s="17" t="s">
        <v>13</v>
      </c>
      <c r="D18" s="16">
        <f t="shared" si="0"/>
        <v>19</v>
      </c>
      <c r="E18" s="21">
        <v>15000</v>
      </c>
      <c r="F18" s="44"/>
      <c r="G18" s="17"/>
    </row>
    <row r="19" spans="1:7" ht="15.6" x14ac:dyDescent="0.3">
      <c r="A19" s="15"/>
      <c r="B19" s="16">
        <f t="shared" si="1"/>
        <v>20</v>
      </c>
      <c r="C19" s="17" t="s">
        <v>14</v>
      </c>
      <c r="D19" s="16">
        <f t="shared" si="0"/>
        <v>20</v>
      </c>
      <c r="E19" s="21">
        <v>4000</v>
      </c>
      <c r="F19" s="45"/>
      <c r="G19" s="17"/>
    </row>
    <row r="20" spans="1:7" ht="15.6" x14ac:dyDescent="0.3">
      <c r="A20" s="15"/>
      <c r="B20" s="16">
        <f t="shared" si="1"/>
        <v>21</v>
      </c>
      <c r="C20" s="17" t="s">
        <v>15</v>
      </c>
      <c r="D20" s="16">
        <f t="shared" si="0"/>
        <v>21</v>
      </c>
      <c r="E20" s="17"/>
      <c r="F20" s="46"/>
      <c r="G20" s="17"/>
    </row>
    <row r="21" spans="1:7" ht="15.6" x14ac:dyDescent="0.3">
      <c r="A21" s="15"/>
      <c r="B21" s="16"/>
      <c r="C21" s="17" t="s">
        <v>16</v>
      </c>
      <c r="D21" s="16" t="s">
        <v>17</v>
      </c>
      <c r="E21" s="21">
        <v>0</v>
      </c>
      <c r="F21" s="44"/>
      <c r="G21" s="17"/>
    </row>
    <row r="22" spans="1:7" ht="15.6" x14ac:dyDescent="0.3">
      <c r="A22" s="15"/>
      <c r="B22" s="16"/>
      <c r="C22" s="17" t="s">
        <v>18</v>
      </c>
      <c r="D22" s="16" t="s">
        <v>19</v>
      </c>
      <c r="E22" s="21">
        <v>8698</v>
      </c>
      <c r="F22" s="45" t="s">
        <v>195</v>
      </c>
      <c r="G22" s="17"/>
    </row>
    <row r="23" spans="1:7" ht="15.6" x14ac:dyDescent="0.3">
      <c r="A23" s="15"/>
      <c r="B23" s="16">
        <f>B20+1</f>
        <v>22</v>
      </c>
      <c r="C23" s="17" t="s">
        <v>20</v>
      </c>
      <c r="D23" s="16">
        <f t="shared" si="0"/>
        <v>22</v>
      </c>
      <c r="E23" s="21">
        <v>10000</v>
      </c>
      <c r="F23" s="44"/>
      <c r="G23" s="17"/>
    </row>
    <row r="24" spans="1:7" s="371" customFormat="1" ht="15.6" x14ac:dyDescent="0.3">
      <c r="B24" s="16"/>
      <c r="C24" s="17" t="s">
        <v>586</v>
      </c>
      <c r="D24" s="16"/>
      <c r="E24" s="21">
        <v>0</v>
      </c>
      <c r="F24" s="44"/>
      <c r="G24" s="17"/>
    </row>
    <row r="25" spans="1:7" s="371" customFormat="1" ht="15.6" x14ac:dyDescent="0.3">
      <c r="B25" s="16"/>
      <c r="C25" s="17" t="s">
        <v>587</v>
      </c>
      <c r="D25" s="16"/>
      <c r="E25" s="21">
        <v>0</v>
      </c>
      <c r="F25" s="44"/>
      <c r="G25" s="17"/>
    </row>
    <row r="26" spans="1:7" s="371" customFormat="1" ht="15.6" x14ac:dyDescent="0.3">
      <c r="B26" s="16"/>
      <c r="C26" s="17" t="s">
        <v>588</v>
      </c>
      <c r="D26" s="16"/>
      <c r="E26" s="21">
        <v>0</v>
      </c>
      <c r="F26" s="44"/>
      <c r="G26" s="17"/>
    </row>
    <row r="27" spans="1:7" ht="15.6" x14ac:dyDescent="0.3">
      <c r="A27" s="15"/>
      <c r="B27" s="16">
        <f>B23+1</f>
        <v>23</v>
      </c>
      <c r="C27" s="17" t="s">
        <v>21</v>
      </c>
      <c r="D27" s="16">
        <f t="shared" si="0"/>
        <v>23</v>
      </c>
      <c r="E27" s="21">
        <v>0</v>
      </c>
      <c r="F27" s="44"/>
      <c r="G27" s="17"/>
    </row>
    <row r="28" spans="1:7" ht="15.6" x14ac:dyDescent="0.3">
      <c r="A28" s="15"/>
      <c r="B28" s="16">
        <f t="shared" si="1"/>
        <v>24</v>
      </c>
      <c r="C28" s="17" t="s">
        <v>22</v>
      </c>
      <c r="D28" s="16"/>
      <c r="E28" s="17"/>
      <c r="F28" s="46"/>
      <c r="G28" s="17"/>
    </row>
    <row r="29" spans="1:7" ht="15.6" x14ac:dyDescent="0.3">
      <c r="A29" s="15"/>
      <c r="B29" s="16"/>
      <c r="C29" s="17" t="s">
        <v>71</v>
      </c>
      <c r="D29" s="16" t="s">
        <v>23</v>
      </c>
      <c r="E29" s="21">
        <v>0</v>
      </c>
      <c r="F29" s="44"/>
      <c r="G29" s="17"/>
    </row>
    <row r="30" spans="1:7" ht="15.6" x14ac:dyDescent="0.3">
      <c r="A30" s="15"/>
      <c r="B30" s="16"/>
      <c r="C30" s="17" t="s">
        <v>55</v>
      </c>
      <c r="D30" s="16" t="s">
        <v>24</v>
      </c>
      <c r="E30" s="21">
        <v>0</v>
      </c>
      <c r="F30" s="45"/>
      <c r="G30" s="17"/>
    </row>
    <row r="31" spans="1:7" ht="15.6" x14ac:dyDescent="0.3">
      <c r="A31" s="15"/>
      <c r="B31" s="16">
        <f>B28+1</f>
        <v>25</v>
      </c>
      <c r="C31" s="17" t="s">
        <v>25</v>
      </c>
      <c r="D31" s="16">
        <f t="shared" si="0"/>
        <v>25</v>
      </c>
      <c r="E31" s="21">
        <v>10000</v>
      </c>
      <c r="F31" s="44"/>
      <c r="G31" s="17"/>
    </row>
    <row r="32" spans="1:7" ht="15.6" x14ac:dyDescent="0.3">
      <c r="A32" s="15"/>
      <c r="B32" s="16">
        <f>B31+1</f>
        <v>26</v>
      </c>
      <c r="C32" s="17" t="s">
        <v>26</v>
      </c>
      <c r="D32" s="16">
        <f t="shared" si="0"/>
        <v>26</v>
      </c>
      <c r="E32" s="21">
        <v>0</v>
      </c>
      <c r="F32" s="44"/>
      <c r="G32" s="17"/>
    </row>
    <row r="33" spans="1:8" ht="15.6" x14ac:dyDescent="0.3">
      <c r="A33" s="15"/>
      <c r="B33" s="16">
        <f t="shared" ref="B33:B37" si="2">B32+1</f>
        <v>27</v>
      </c>
      <c r="C33" s="17" t="s">
        <v>27</v>
      </c>
      <c r="D33" s="16">
        <f t="shared" si="0"/>
        <v>27</v>
      </c>
      <c r="E33" s="21">
        <v>0</v>
      </c>
      <c r="F33" s="44"/>
      <c r="G33" s="17"/>
    </row>
    <row r="34" spans="1:8" ht="15.6" x14ac:dyDescent="0.3">
      <c r="A34" s="15"/>
      <c r="B34" s="16">
        <f t="shared" si="2"/>
        <v>28</v>
      </c>
      <c r="C34" s="17" t="s">
        <v>28</v>
      </c>
      <c r="D34" s="16">
        <f t="shared" si="0"/>
        <v>28</v>
      </c>
      <c r="E34" s="21">
        <v>15000</v>
      </c>
      <c r="F34" s="44"/>
      <c r="G34" s="17"/>
    </row>
    <row r="35" spans="1:8" ht="15.6" x14ac:dyDescent="0.3">
      <c r="A35" s="15"/>
      <c r="B35" s="16">
        <f t="shared" si="2"/>
        <v>29</v>
      </c>
      <c r="C35" s="17" t="s">
        <v>29</v>
      </c>
      <c r="D35" s="16">
        <f t="shared" si="0"/>
        <v>29</v>
      </c>
      <c r="E35" s="21">
        <v>5000</v>
      </c>
      <c r="F35" s="44"/>
      <c r="G35" s="17"/>
    </row>
    <row r="36" spans="1:8" ht="15.6" x14ac:dyDescent="0.3">
      <c r="A36" s="15"/>
      <c r="B36" s="16">
        <f t="shared" si="2"/>
        <v>30</v>
      </c>
      <c r="C36" s="17" t="s">
        <v>1</v>
      </c>
      <c r="D36" s="16">
        <f t="shared" si="0"/>
        <v>30</v>
      </c>
      <c r="E36" s="21">
        <v>4000</v>
      </c>
      <c r="F36" s="44"/>
      <c r="G36" s="17"/>
    </row>
    <row r="37" spans="1:8" ht="15.6" x14ac:dyDescent="0.3">
      <c r="A37" s="15"/>
      <c r="B37" s="16">
        <f t="shared" si="2"/>
        <v>31</v>
      </c>
      <c r="C37" s="3" t="s">
        <v>30</v>
      </c>
      <c r="D37" s="16">
        <f t="shared" si="0"/>
        <v>31</v>
      </c>
      <c r="E37" s="21">
        <v>14000</v>
      </c>
      <c r="F37" s="44"/>
      <c r="G37" s="17"/>
    </row>
    <row r="38" spans="1:8" s="371" customFormat="1" ht="15.6" x14ac:dyDescent="0.3">
      <c r="B38" s="16"/>
      <c r="C38" s="3" t="s">
        <v>589</v>
      </c>
      <c r="D38" s="16"/>
      <c r="E38" s="21">
        <v>0</v>
      </c>
      <c r="F38" s="44"/>
      <c r="G38" s="17"/>
    </row>
    <row r="39" spans="1:8" s="371" customFormat="1" ht="15.6" x14ac:dyDescent="0.3">
      <c r="B39" s="16"/>
      <c r="C39" s="3" t="s">
        <v>590</v>
      </c>
      <c r="D39" s="16"/>
      <c r="E39" s="21">
        <v>0</v>
      </c>
      <c r="F39" s="44"/>
      <c r="G39" s="17"/>
    </row>
    <row r="40" spans="1:8" s="371" customFormat="1" ht="15.6" x14ac:dyDescent="0.3">
      <c r="B40" s="16"/>
      <c r="C40" s="3" t="s">
        <v>591</v>
      </c>
      <c r="D40" s="16"/>
      <c r="E40" s="21">
        <v>0</v>
      </c>
      <c r="F40" s="44"/>
      <c r="G40" s="17"/>
    </row>
    <row r="41" spans="1:8" s="371" customFormat="1" ht="15.6" x14ac:dyDescent="0.3">
      <c r="B41" s="16"/>
      <c r="C41" s="3" t="s">
        <v>592</v>
      </c>
      <c r="D41" s="16"/>
      <c r="E41" s="21">
        <v>0</v>
      </c>
      <c r="F41" s="44"/>
      <c r="G41" s="17"/>
    </row>
    <row r="42" spans="1:8" ht="15.6" x14ac:dyDescent="0.3">
      <c r="A42" s="15"/>
      <c r="B42" s="16">
        <f>B37+1</f>
        <v>32</v>
      </c>
      <c r="C42" s="17" t="s">
        <v>31</v>
      </c>
      <c r="D42" s="16">
        <f t="shared" si="0"/>
        <v>32</v>
      </c>
      <c r="E42" s="21">
        <v>0</v>
      </c>
      <c r="F42" s="44"/>
      <c r="G42" s="17"/>
    </row>
    <row r="43" spans="1:8" ht="15.6" x14ac:dyDescent="0.3">
      <c r="A43" s="15"/>
      <c r="B43" s="16"/>
      <c r="C43" s="42" t="s">
        <v>382</v>
      </c>
      <c r="D43" s="16" t="s">
        <v>32</v>
      </c>
      <c r="E43" s="21">
        <v>2000</v>
      </c>
      <c r="F43" s="44"/>
      <c r="G43" s="17"/>
    </row>
    <row r="44" spans="1:8" ht="15.6" x14ac:dyDescent="0.3">
      <c r="A44" s="15"/>
      <c r="B44" s="16"/>
      <c r="C44" s="42" t="s">
        <v>673</v>
      </c>
      <c r="D44" s="16" t="s">
        <v>33</v>
      </c>
      <c r="E44" s="21">
        <v>0</v>
      </c>
      <c r="F44" s="44"/>
      <c r="G44" s="17"/>
    </row>
    <row r="45" spans="1:8" ht="15.6" x14ac:dyDescent="0.3">
      <c r="A45" s="15"/>
      <c r="B45" s="16"/>
      <c r="C45" s="42" t="s">
        <v>74</v>
      </c>
      <c r="D45" s="16" t="s">
        <v>39</v>
      </c>
      <c r="E45" s="21">
        <v>0</v>
      </c>
      <c r="F45" s="44"/>
      <c r="G45" s="17"/>
    </row>
    <row r="46" spans="1:8" ht="15.6" x14ac:dyDescent="0.3">
      <c r="A46" s="15"/>
      <c r="B46" s="16"/>
      <c r="C46" s="42" t="s">
        <v>75</v>
      </c>
      <c r="D46" s="16" t="s">
        <v>34</v>
      </c>
      <c r="E46" s="21">
        <v>0</v>
      </c>
      <c r="F46" s="44"/>
      <c r="G46" s="17"/>
      <c r="H46" s="150" t="s">
        <v>445</v>
      </c>
    </row>
    <row r="47" spans="1:8" ht="15.6" x14ac:dyDescent="0.3">
      <c r="A47" s="15"/>
      <c r="B47" s="16"/>
      <c r="C47" s="43" t="s">
        <v>76</v>
      </c>
      <c r="D47" s="16" t="s">
        <v>35</v>
      </c>
      <c r="E47" s="21">
        <v>0</v>
      </c>
      <c r="F47" s="44"/>
      <c r="G47" s="17"/>
      <c r="H47" s="150" t="s">
        <v>8</v>
      </c>
    </row>
    <row r="48" spans="1:8" ht="15.6" x14ac:dyDescent="0.3">
      <c r="A48" s="15"/>
      <c r="B48" s="16"/>
      <c r="C48" s="42" t="s">
        <v>77</v>
      </c>
      <c r="D48" s="16" t="s">
        <v>36</v>
      </c>
      <c r="E48" s="21">
        <v>0</v>
      </c>
      <c r="F48" s="44"/>
      <c r="G48" s="17"/>
      <c r="H48" s="150" t="s">
        <v>444</v>
      </c>
    </row>
    <row r="49" spans="1:8" ht="15.6" x14ac:dyDescent="0.3">
      <c r="A49" s="15"/>
      <c r="B49" s="4">
        <f>B42+1</f>
        <v>33</v>
      </c>
      <c r="C49" s="1" t="s">
        <v>0</v>
      </c>
      <c r="D49" s="4">
        <f t="shared" si="0"/>
        <v>33</v>
      </c>
      <c r="E49" s="11">
        <f>SUM(E6:E48)</f>
        <v>164698</v>
      </c>
      <c r="F49" s="44"/>
      <c r="G49" s="17"/>
      <c r="H49" s="261">
        <f>E49-E10</f>
        <v>124698</v>
      </c>
    </row>
    <row r="50" spans="1:8" ht="15.6" x14ac:dyDescent="0.3">
      <c r="A50" s="15"/>
      <c r="B50" s="4"/>
      <c r="C50" s="1"/>
      <c r="D50" s="1"/>
      <c r="E50" s="11"/>
      <c r="F50" s="14"/>
      <c r="G50" s="17"/>
    </row>
    <row r="51" spans="1:8" ht="15.6" x14ac:dyDescent="0.3">
      <c r="B51" s="22">
        <v>34</v>
      </c>
      <c r="C51" s="13" t="s">
        <v>72</v>
      </c>
      <c r="E51" s="51">
        <f>'1. Part I Farm Income'!I20-'2. Part II Farm Expenses'!E49</f>
        <v>89389.5</v>
      </c>
      <c r="F51" s="44" t="s">
        <v>302</v>
      </c>
    </row>
    <row r="52" spans="1:8" ht="15.6" x14ac:dyDescent="0.3">
      <c r="C52" s="13" t="s">
        <v>73</v>
      </c>
      <c r="E52" s="104" t="s">
        <v>303</v>
      </c>
    </row>
    <row r="53" spans="1:8" s="97" customFormat="1" ht="15.6" x14ac:dyDescent="0.3">
      <c r="C53" s="13"/>
      <c r="E53" s="51"/>
      <c r="F53" s="14"/>
    </row>
    <row r="54" spans="1:8" ht="15.6" x14ac:dyDescent="0.3">
      <c r="C54" s="17" t="s">
        <v>109</v>
      </c>
    </row>
  </sheetData>
  <sheetProtection sheet="1" objects="1" scenarios="1"/>
  <pageMargins left="0.7" right="0.7" top="0.75" bottom="0.75" header="0.3" footer="0.3"/>
  <pageSetup scale="82" orientation="portrait" horizontalDpi="4294967295" verticalDpi="4294967295"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EBBE-3DE3-4767-9314-C2DDF4F731D1}">
  <sheetPr>
    <pageSetUpPr fitToPage="1"/>
  </sheetPr>
  <dimension ref="A1:L89"/>
  <sheetViews>
    <sheetView workbookViewId="0"/>
  </sheetViews>
  <sheetFormatPr defaultRowHeight="14.4" x14ac:dyDescent="0.3"/>
  <cols>
    <col min="1" max="1" width="7.44140625" customWidth="1"/>
    <col min="2" max="2" width="34" customWidth="1"/>
    <col min="3" max="3" width="19" customWidth="1"/>
    <col min="4" max="4" width="15.109375" customWidth="1"/>
    <col min="5" max="5" width="3.109375" customWidth="1"/>
    <col min="6" max="6" width="15.44140625" customWidth="1"/>
    <col min="7" max="7" width="4" customWidth="1"/>
    <col min="8" max="8" width="16.6640625" customWidth="1"/>
    <col min="10" max="10" width="12.6640625" customWidth="1"/>
  </cols>
  <sheetData>
    <row r="1" spans="1:12" ht="15.6" x14ac:dyDescent="0.3">
      <c r="A1" s="15"/>
      <c r="B1" s="454" t="s">
        <v>116</v>
      </c>
      <c r="C1" s="454"/>
      <c r="D1" s="454"/>
      <c r="E1" s="454"/>
      <c r="F1" s="454"/>
      <c r="G1" s="454"/>
      <c r="H1" s="454"/>
      <c r="I1" s="15"/>
      <c r="J1" s="15"/>
      <c r="K1" s="15"/>
      <c r="L1" s="15"/>
    </row>
    <row r="2" spans="1:12" ht="15.6" x14ac:dyDescent="0.3">
      <c r="A2" s="15"/>
      <c r="B2" s="29"/>
      <c r="C2" s="56"/>
      <c r="D2" s="56"/>
      <c r="E2" s="56"/>
      <c r="F2" s="56"/>
      <c r="G2" s="56"/>
      <c r="H2" s="56"/>
      <c r="I2" s="15"/>
      <c r="J2" s="15"/>
      <c r="K2" s="15"/>
      <c r="L2" s="15"/>
    </row>
    <row r="3" spans="1:12" ht="15.6" x14ac:dyDescent="0.3">
      <c r="A3" s="15"/>
      <c r="B3" s="29"/>
      <c r="C3" s="27"/>
      <c r="D3" s="84" t="s">
        <v>117</v>
      </c>
      <c r="E3" s="27"/>
      <c r="F3" s="84" t="s">
        <v>117</v>
      </c>
      <c r="G3" s="40"/>
      <c r="H3" s="40"/>
      <c r="I3" s="15"/>
      <c r="J3" s="15"/>
      <c r="K3" s="15"/>
      <c r="L3" s="15"/>
    </row>
    <row r="4" spans="1:12" ht="15.6" x14ac:dyDescent="0.3">
      <c r="A4" s="15"/>
      <c r="B4" s="98" t="str">
        <f>'1. Part I Farm Income'!C3</f>
        <v>Methodology Test Ranch</v>
      </c>
      <c r="C4" s="40"/>
      <c r="D4" s="84" t="s">
        <v>118</v>
      </c>
      <c r="E4" s="27"/>
      <c r="F4" s="84" t="s">
        <v>119</v>
      </c>
      <c r="G4" s="40"/>
      <c r="H4" s="40"/>
      <c r="I4" s="15"/>
      <c r="J4" s="15"/>
      <c r="K4" s="15"/>
      <c r="L4" s="15"/>
    </row>
    <row r="5" spans="1:12" ht="15.6" x14ac:dyDescent="0.3">
      <c r="A5" s="15"/>
      <c r="B5" s="40"/>
      <c r="C5" s="40"/>
      <c r="D5" s="84" t="s">
        <v>120</v>
      </c>
      <c r="E5" s="27"/>
      <c r="F5" s="84" t="s">
        <v>120</v>
      </c>
      <c r="G5" s="40"/>
      <c r="H5" s="84" t="s">
        <v>121</v>
      </c>
      <c r="I5" s="15"/>
      <c r="J5" s="15"/>
      <c r="K5" s="15"/>
      <c r="L5" s="15"/>
    </row>
    <row r="6" spans="1:12" ht="15.6" x14ac:dyDescent="0.3">
      <c r="A6" s="15"/>
      <c r="B6" s="27" t="s">
        <v>122</v>
      </c>
      <c r="C6" s="57" t="s">
        <v>123</v>
      </c>
      <c r="D6" s="58">
        <v>44197</v>
      </c>
      <c r="E6" s="40"/>
      <c r="F6" s="58">
        <v>44561</v>
      </c>
      <c r="G6" s="40"/>
      <c r="H6" s="84" t="s">
        <v>81</v>
      </c>
      <c r="I6" s="15"/>
      <c r="J6" s="15"/>
      <c r="K6" s="15"/>
      <c r="L6" s="15"/>
    </row>
    <row r="7" spans="1:12" ht="15.6" x14ac:dyDescent="0.3">
      <c r="A7" s="15"/>
      <c r="B7" s="27" t="s">
        <v>124</v>
      </c>
      <c r="C7" s="59"/>
      <c r="D7" s="60"/>
      <c r="E7" s="40"/>
      <c r="F7" s="60"/>
      <c r="G7" s="40"/>
      <c r="H7" s="29" t="s">
        <v>125</v>
      </c>
      <c r="I7" s="15"/>
      <c r="J7" s="15"/>
      <c r="K7" s="15"/>
      <c r="L7" s="15"/>
    </row>
    <row r="8" spans="1:12" ht="15.6" x14ac:dyDescent="0.3">
      <c r="A8" s="15"/>
      <c r="B8" s="61" t="s">
        <v>127</v>
      </c>
      <c r="C8" s="59"/>
      <c r="D8" s="195">
        <v>0</v>
      </c>
      <c r="E8" s="63"/>
      <c r="F8" s="195">
        <v>0</v>
      </c>
      <c r="G8" s="63"/>
      <c r="H8" s="64">
        <f t="shared" ref="H8:H17" si="0">(F8-D8)</f>
        <v>0</v>
      </c>
      <c r="I8" s="15"/>
      <c r="J8" s="15"/>
      <c r="K8" s="15"/>
      <c r="L8" s="15"/>
    </row>
    <row r="9" spans="1:12" ht="15.6" x14ac:dyDescent="0.3">
      <c r="A9" s="15"/>
      <c r="B9" s="61" t="s">
        <v>126</v>
      </c>
      <c r="C9" s="59"/>
      <c r="D9" s="195">
        <v>0</v>
      </c>
      <c r="E9" s="63"/>
      <c r="F9" s="195">
        <v>0</v>
      </c>
      <c r="G9" s="63"/>
      <c r="H9" s="64">
        <f t="shared" si="0"/>
        <v>0</v>
      </c>
      <c r="I9" s="15"/>
      <c r="J9" s="15"/>
      <c r="K9" s="15"/>
      <c r="L9" s="15"/>
    </row>
    <row r="10" spans="1:12" ht="15.6" x14ac:dyDescent="0.3">
      <c r="A10" s="15"/>
      <c r="B10" s="61" t="s">
        <v>126</v>
      </c>
      <c r="C10" s="59"/>
      <c r="D10" s="195">
        <v>0</v>
      </c>
      <c r="E10" s="63"/>
      <c r="F10" s="195">
        <v>0</v>
      </c>
      <c r="G10" s="63"/>
      <c r="H10" s="64">
        <f t="shared" si="0"/>
        <v>0</v>
      </c>
      <c r="I10" s="15"/>
      <c r="J10" s="15"/>
      <c r="K10" s="15"/>
      <c r="L10" s="15"/>
    </row>
    <row r="11" spans="1:12" ht="15.6" x14ac:dyDescent="0.3">
      <c r="A11" s="15"/>
      <c r="B11" s="65" t="s">
        <v>128</v>
      </c>
      <c r="C11" s="66"/>
      <c r="D11" s="67">
        <f>SUM(D8:D10)</f>
        <v>0</v>
      </c>
      <c r="E11" s="67"/>
      <c r="F11" s="67">
        <f>SUM(F8:F10)</f>
        <v>0</v>
      </c>
      <c r="G11" s="63"/>
      <c r="H11" s="68">
        <f>SUM(H8:H10)</f>
        <v>0</v>
      </c>
      <c r="I11" s="15"/>
      <c r="J11" s="15"/>
      <c r="K11" s="15"/>
      <c r="L11" s="15"/>
    </row>
    <row r="12" spans="1:12" ht="15.6" x14ac:dyDescent="0.3">
      <c r="A12" s="15"/>
      <c r="B12" s="69"/>
      <c r="C12" s="59"/>
      <c r="D12" s="63"/>
      <c r="E12" s="63"/>
      <c r="F12" s="63"/>
      <c r="G12" s="63"/>
      <c r="H12" s="64"/>
      <c r="I12" s="15"/>
      <c r="J12" s="15"/>
      <c r="K12" s="15"/>
      <c r="L12" s="15"/>
    </row>
    <row r="13" spans="1:12" ht="15.6" x14ac:dyDescent="0.3">
      <c r="A13" s="15"/>
      <c r="B13" s="65" t="s">
        <v>129</v>
      </c>
      <c r="C13" s="59"/>
      <c r="D13" s="63"/>
      <c r="E13" s="63"/>
      <c r="F13" s="63"/>
      <c r="G13" s="63"/>
      <c r="H13" s="70" t="s">
        <v>125</v>
      </c>
      <c r="I13" s="15"/>
      <c r="J13" s="15"/>
      <c r="K13" s="15"/>
      <c r="L13" s="15"/>
    </row>
    <row r="14" spans="1:12" ht="15.6" x14ac:dyDescent="0.3">
      <c r="A14" s="15"/>
      <c r="B14" s="69" t="s">
        <v>626</v>
      </c>
      <c r="C14" s="59"/>
      <c r="D14" s="195">
        <v>0</v>
      </c>
      <c r="E14" s="63"/>
      <c r="F14" s="420">
        <f>'9. Cow-CalfProductionSales'!G18</f>
        <v>0</v>
      </c>
      <c r="G14" s="63"/>
      <c r="H14" s="64">
        <f t="shared" si="0"/>
        <v>0</v>
      </c>
      <c r="I14" s="71"/>
      <c r="J14" s="15"/>
      <c r="K14" s="15"/>
      <c r="L14" s="15"/>
    </row>
    <row r="15" spans="1:12" ht="15.6" x14ac:dyDescent="0.3">
      <c r="A15" s="15"/>
      <c r="B15" s="69" t="s">
        <v>627</v>
      </c>
      <c r="C15" s="59"/>
      <c r="D15" s="195">
        <v>0</v>
      </c>
      <c r="E15" s="63"/>
      <c r="F15" s="420">
        <f>'9. Cow-CalfProductionSales'!G23</f>
        <v>0</v>
      </c>
      <c r="G15" s="63"/>
      <c r="H15" s="64">
        <f t="shared" si="0"/>
        <v>0</v>
      </c>
      <c r="I15" s="71"/>
      <c r="J15" s="15"/>
      <c r="K15" s="15"/>
      <c r="L15" s="15"/>
    </row>
    <row r="16" spans="1:12" ht="15.6" x14ac:dyDescent="0.3">
      <c r="A16" s="15"/>
      <c r="B16" s="61" t="s">
        <v>126</v>
      </c>
      <c r="C16" s="59"/>
      <c r="D16" s="195">
        <v>0</v>
      </c>
      <c r="E16" s="63"/>
      <c r="F16" s="195">
        <v>0</v>
      </c>
      <c r="G16" s="63"/>
      <c r="H16" s="64">
        <f t="shared" si="0"/>
        <v>0</v>
      </c>
      <c r="I16" s="15"/>
      <c r="J16" s="15"/>
      <c r="K16" s="15"/>
      <c r="L16" s="15"/>
    </row>
    <row r="17" spans="1:12" ht="15.6" x14ac:dyDescent="0.3">
      <c r="A17" s="15"/>
      <c r="B17" s="61" t="s">
        <v>126</v>
      </c>
      <c r="C17" s="59"/>
      <c r="D17" s="195">
        <v>0</v>
      </c>
      <c r="E17" s="63"/>
      <c r="F17" s="195">
        <v>0</v>
      </c>
      <c r="G17" s="63"/>
      <c r="H17" s="64">
        <f t="shared" si="0"/>
        <v>0</v>
      </c>
      <c r="I17" s="71"/>
      <c r="J17" s="15"/>
      <c r="K17" s="15"/>
      <c r="L17" s="15"/>
    </row>
    <row r="18" spans="1:12" ht="15.6" x14ac:dyDescent="0.3">
      <c r="A18" s="15"/>
      <c r="B18" s="65" t="s">
        <v>130</v>
      </c>
      <c r="C18" s="66"/>
      <c r="D18" s="67">
        <f>SUM(D14:D17)</f>
        <v>0</v>
      </c>
      <c r="E18" s="67"/>
      <c r="F18" s="67">
        <f>SUM(F14:F17)</f>
        <v>0</v>
      </c>
      <c r="G18" s="67"/>
      <c r="H18" s="68">
        <f>SUM(H14:H17)</f>
        <v>0</v>
      </c>
      <c r="I18" s="71"/>
      <c r="J18" s="15"/>
      <c r="K18" s="15"/>
      <c r="L18" s="15"/>
    </row>
    <row r="19" spans="1:12" ht="15.6" x14ac:dyDescent="0.3">
      <c r="A19" s="15"/>
      <c r="B19" s="27"/>
      <c r="C19" s="72"/>
      <c r="D19" s="67"/>
      <c r="E19" s="63"/>
      <c r="F19" s="67"/>
      <c r="G19" s="63"/>
      <c r="H19" s="70" t="s">
        <v>131</v>
      </c>
      <c r="I19" s="15"/>
      <c r="J19" s="15"/>
      <c r="K19" s="15"/>
      <c r="L19" s="15"/>
    </row>
    <row r="20" spans="1:12" ht="15.6" x14ac:dyDescent="0.3">
      <c r="A20" s="15"/>
      <c r="B20" s="27" t="s">
        <v>132</v>
      </c>
      <c r="C20" s="59"/>
      <c r="D20" s="67">
        <f>D18+D11</f>
        <v>0</v>
      </c>
      <c r="E20" s="67"/>
      <c r="F20" s="67">
        <f>F18+F11</f>
        <v>0</v>
      </c>
      <c r="G20" s="67"/>
      <c r="H20" s="68">
        <f>(F20-D20)</f>
        <v>0</v>
      </c>
      <c r="I20" s="36" t="s">
        <v>133</v>
      </c>
      <c r="J20" s="15"/>
      <c r="K20" s="15"/>
      <c r="L20" s="15"/>
    </row>
    <row r="21" spans="1:12" ht="15.6" x14ac:dyDescent="0.3">
      <c r="A21" s="15"/>
      <c r="B21" s="31" t="s">
        <v>304</v>
      </c>
      <c r="C21" s="59"/>
      <c r="D21" s="67"/>
      <c r="E21" s="67"/>
      <c r="F21" s="67"/>
      <c r="G21" s="67"/>
      <c r="H21" s="68"/>
      <c r="I21" s="73"/>
      <c r="J21" s="15"/>
      <c r="K21" s="15"/>
      <c r="L21" s="15"/>
    </row>
    <row r="22" spans="1:12" ht="15.6" x14ac:dyDescent="0.3">
      <c r="A22" s="15"/>
      <c r="B22" s="27" t="s">
        <v>134</v>
      </c>
      <c r="C22" s="59"/>
      <c r="D22" s="67"/>
      <c r="E22" s="67"/>
      <c r="F22" s="67"/>
      <c r="G22" s="67"/>
      <c r="H22" s="68"/>
      <c r="I22" s="73"/>
      <c r="J22" s="15"/>
      <c r="K22" s="15"/>
      <c r="L22" s="15"/>
    </row>
    <row r="23" spans="1:12" ht="15.6" x14ac:dyDescent="0.3">
      <c r="A23" s="15"/>
      <c r="B23" s="27" t="s">
        <v>135</v>
      </c>
      <c r="C23" s="59"/>
      <c r="D23" s="74"/>
      <c r="E23" s="74"/>
      <c r="F23" s="74"/>
      <c r="G23" s="74"/>
      <c r="H23" s="75"/>
      <c r="I23" s="15"/>
      <c r="J23" s="15"/>
      <c r="K23" s="15"/>
      <c r="L23" s="15"/>
    </row>
    <row r="24" spans="1:12" ht="15.6" x14ac:dyDescent="0.3">
      <c r="A24" s="15"/>
      <c r="B24" s="27" t="s">
        <v>136</v>
      </c>
      <c r="C24" s="59" t="s">
        <v>142</v>
      </c>
      <c r="D24" s="82" t="s">
        <v>118</v>
      </c>
      <c r="E24" s="67"/>
      <c r="F24" s="82" t="s">
        <v>82</v>
      </c>
      <c r="G24" s="63"/>
      <c r="H24" s="70" t="s">
        <v>125</v>
      </c>
      <c r="I24" s="15"/>
      <c r="J24" s="15"/>
      <c r="K24" s="15"/>
      <c r="L24" s="15"/>
    </row>
    <row r="25" spans="1:12" ht="15.6" x14ac:dyDescent="0.3">
      <c r="A25" s="15"/>
      <c r="B25" s="76" t="s">
        <v>137</v>
      </c>
      <c r="C25" s="72"/>
      <c r="D25" s="195">
        <v>0</v>
      </c>
      <c r="E25" s="63"/>
      <c r="F25" s="195">
        <v>0</v>
      </c>
      <c r="G25" s="63"/>
      <c r="H25" s="64">
        <f t="shared" ref="H25:H54" si="1">(F25-D25)</f>
        <v>0</v>
      </c>
      <c r="I25" s="15"/>
      <c r="J25" s="15"/>
      <c r="K25" s="15"/>
      <c r="L25" s="15"/>
    </row>
    <row r="26" spans="1:12" ht="15.6" x14ac:dyDescent="0.3">
      <c r="A26" s="15"/>
      <c r="B26" s="76" t="s">
        <v>10</v>
      </c>
      <c r="C26" s="72" t="s">
        <v>164</v>
      </c>
      <c r="D26" s="195">
        <v>17600</v>
      </c>
      <c r="E26" s="63"/>
      <c r="F26" s="195">
        <v>15000</v>
      </c>
      <c r="G26" s="63"/>
      <c r="H26" s="64">
        <f t="shared" si="1"/>
        <v>-2600</v>
      </c>
      <c r="I26" s="36"/>
      <c r="J26" s="15"/>
      <c r="K26" s="15"/>
      <c r="L26" s="15"/>
    </row>
    <row r="27" spans="1:12" ht="15.6" x14ac:dyDescent="0.3">
      <c r="A27" s="15"/>
      <c r="B27" s="76" t="s">
        <v>126</v>
      </c>
      <c r="C27" s="72"/>
      <c r="D27" s="195">
        <v>0</v>
      </c>
      <c r="E27" s="63"/>
      <c r="F27" s="195">
        <v>0</v>
      </c>
      <c r="G27" s="63"/>
      <c r="H27" s="64">
        <f t="shared" si="1"/>
        <v>0</v>
      </c>
      <c r="I27" s="77"/>
      <c r="J27" s="15"/>
      <c r="K27" s="15"/>
      <c r="L27" s="15"/>
    </row>
    <row r="28" spans="1:12" ht="15.6" x14ac:dyDescent="0.3">
      <c r="A28" s="15"/>
      <c r="B28" s="76" t="s">
        <v>126</v>
      </c>
      <c r="C28" s="72"/>
      <c r="D28" s="195">
        <v>0</v>
      </c>
      <c r="E28" s="63"/>
      <c r="F28" s="195">
        <v>0</v>
      </c>
      <c r="G28" s="63"/>
      <c r="H28" s="64">
        <f t="shared" si="1"/>
        <v>0</v>
      </c>
      <c r="I28" s="78"/>
      <c r="J28" s="15"/>
      <c r="K28" s="15"/>
      <c r="L28" s="15"/>
    </row>
    <row r="29" spans="1:12" ht="15.6" x14ac:dyDescent="0.3">
      <c r="A29" s="15"/>
      <c r="B29" s="27" t="s">
        <v>138</v>
      </c>
      <c r="C29" s="72"/>
      <c r="D29" s="67">
        <f>SUM(D25:D28)</f>
        <v>17600</v>
      </c>
      <c r="E29" s="63"/>
      <c r="F29" s="67">
        <f>SUM(F25:F28)</f>
        <v>15000</v>
      </c>
      <c r="G29" s="63"/>
      <c r="H29" s="155">
        <f>SUM(H25:H28)</f>
        <v>-2600</v>
      </c>
      <c r="I29" s="36" t="s">
        <v>139</v>
      </c>
      <c r="J29" s="15"/>
      <c r="K29" s="15"/>
      <c r="L29" s="15"/>
    </row>
    <row r="30" spans="1:12" ht="15.6" x14ac:dyDescent="0.3">
      <c r="A30" s="15"/>
      <c r="B30" s="27"/>
      <c r="C30" s="72"/>
      <c r="D30" s="67"/>
      <c r="E30" s="63"/>
      <c r="F30" s="67"/>
      <c r="G30" s="63"/>
      <c r="H30" s="68"/>
      <c r="I30" s="36"/>
      <c r="J30" s="15"/>
      <c r="K30" s="15"/>
      <c r="L30" s="15"/>
    </row>
    <row r="31" spans="1:12" ht="15.6" x14ac:dyDescent="0.3">
      <c r="A31" s="15"/>
      <c r="B31" s="27" t="s">
        <v>140</v>
      </c>
      <c r="C31" s="72"/>
      <c r="D31" s="79"/>
      <c r="E31" s="63"/>
      <c r="F31" s="79"/>
      <c r="G31" s="63"/>
      <c r="H31" s="70" t="s">
        <v>125</v>
      </c>
      <c r="I31" s="36"/>
      <c r="J31" s="15"/>
      <c r="K31" s="15"/>
      <c r="L31" s="15"/>
    </row>
    <row r="32" spans="1:12" ht="15.6" x14ac:dyDescent="0.3">
      <c r="A32" s="15"/>
      <c r="B32" s="76" t="s">
        <v>141</v>
      </c>
      <c r="C32" s="59" t="s">
        <v>142</v>
      </c>
      <c r="D32" s="195">
        <v>0</v>
      </c>
      <c r="E32" s="63"/>
      <c r="F32" s="195">
        <v>0</v>
      </c>
      <c r="G32" s="63"/>
      <c r="H32" s="64">
        <f t="shared" ref="H32:H34" si="2">(F32-D32)</f>
        <v>0</v>
      </c>
      <c r="I32" s="36"/>
      <c r="J32" s="15"/>
      <c r="K32" s="15"/>
      <c r="L32" s="15"/>
    </row>
    <row r="33" spans="1:12" ht="15.6" x14ac:dyDescent="0.3">
      <c r="A33" s="15"/>
      <c r="B33" s="76" t="s">
        <v>126</v>
      </c>
      <c r="C33" s="72"/>
      <c r="D33" s="195">
        <v>0</v>
      </c>
      <c r="E33" s="63"/>
      <c r="F33" s="195">
        <v>0</v>
      </c>
      <c r="G33" s="63"/>
      <c r="H33" s="64">
        <f t="shared" si="2"/>
        <v>0</v>
      </c>
      <c r="I33" s="36"/>
      <c r="J33" s="15"/>
      <c r="K33" s="15"/>
      <c r="L33" s="15"/>
    </row>
    <row r="34" spans="1:12" ht="15.6" x14ac:dyDescent="0.3">
      <c r="A34" s="15"/>
      <c r="B34" s="76" t="s">
        <v>126</v>
      </c>
      <c r="C34" s="72"/>
      <c r="D34" s="195">
        <v>0</v>
      </c>
      <c r="E34" s="63"/>
      <c r="F34" s="195">
        <v>0</v>
      </c>
      <c r="G34" s="63"/>
      <c r="H34" s="64">
        <f t="shared" si="2"/>
        <v>0</v>
      </c>
      <c r="I34" s="36"/>
      <c r="J34" s="15"/>
      <c r="K34" s="15"/>
      <c r="L34" s="15"/>
    </row>
    <row r="35" spans="1:12" ht="15.6" x14ac:dyDescent="0.3">
      <c r="A35" s="15"/>
      <c r="B35" s="27" t="s">
        <v>143</v>
      </c>
      <c r="C35" s="72"/>
      <c r="D35" s="80">
        <f>SUM(D32:D34)</f>
        <v>0</v>
      </c>
      <c r="E35" s="67"/>
      <c r="F35" s="80">
        <f>SUM(F32:F34)</f>
        <v>0</v>
      </c>
      <c r="G35" s="67"/>
      <c r="H35" s="68">
        <f>SUM(H32:H34)</f>
        <v>0</v>
      </c>
      <c r="I35" s="36" t="s">
        <v>139</v>
      </c>
      <c r="J35" s="15"/>
      <c r="K35" s="15"/>
      <c r="L35" s="15"/>
    </row>
    <row r="36" spans="1:12" ht="15.6" x14ac:dyDescent="0.3">
      <c r="A36" s="15"/>
      <c r="B36" s="27"/>
      <c r="C36" s="72"/>
      <c r="D36" s="67"/>
      <c r="E36" s="67"/>
      <c r="F36" s="67"/>
      <c r="G36" s="67"/>
      <c r="H36" s="68"/>
      <c r="I36" s="36"/>
      <c r="J36" s="15"/>
      <c r="K36" s="15"/>
      <c r="L36" s="15"/>
    </row>
    <row r="37" spans="1:12" ht="15.6" x14ac:dyDescent="0.3">
      <c r="A37" s="15"/>
      <c r="B37" s="27" t="s">
        <v>163</v>
      </c>
      <c r="C37" s="59"/>
      <c r="D37" s="67"/>
      <c r="E37" s="67"/>
      <c r="F37" s="67"/>
      <c r="G37" s="67"/>
      <c r="H37" s="70" t="s">
        <v>125</v>
      </c>
      <c r="I37" s="36"/>
      <c r="J37" s="15"/>
      <c r="K37" s="15"/>
      <c r="L37" s="15"/>
    </row>
    <row r="38" spans="1:12" ht="15.6" x14ac:dyDescent="0.3">
      <c r="A38" s="15"/>
      <c r="B38" s="76" t="s">
        <v>126</v>
      </c>
      <c r="C38" s="59" t="s">
        <v>142</v>
      </c>
      <c r="D38" s="195">
        <v>0</v>
      </c>
      <c r="E38" s="63"/>
      <c r="F38" s="195">
        <v>0</v>
      </c>
      <c r="G38" s="67"/>
      <c r="H38" s="64">
        <f t="shared" ref="H38:H41" si="3">(F38-D38)</f>
        <v>0</v>
      </c>
      <c r="I38" s="36"/>
      <c r="J38" s="15"/>
      <c r="K38" s="15"/>
      <c r="L38" s="15"/>
    </row>
    <row r="39" spans="1:12" ht="15.6" x14ac:dyDescent="0.3">
      <c r="A39" s="15"/>
      <c r="B39" s="76" t="s">
        <v>126</v>
      </c>
      <c r="C39" s="59"/>
      <c r="D39" s="195">
        <v>0</v>
      </c>
      <c r="E39" s="63"/>
      <c r="F39" s="195">
        <v>0</v>
      </c>
      <c r="G39" s="67"/>
      <c r="H39" s="64">
        <f t="shared" si="3"/>
        <v>0</v>
      </c>
      <c r="I39" s="36"/>
      <c r="J39" s="15"/>
      <c r="K39" s="15"/>
      <c r="L39" s="15"/>
    </row>
    <row r="40" spans="1:12" ht="15.6" x14ac:dyDescent="0.3">
      <c r="A40" s="15"/>
      <c r="B40" s="76" t="s">
        <v>126</v>
      </c>
      <c r="C40" s="59"/>
      <c r="D40" s="195">
        <v>0</v>
      </c>
      <c r="E40" s="63"/>
      <c r="F40" s="195">
        <v>0</v>
      </c>
      <c r="G40" s="67"/>
      <c r="H40" s="64">
        <f t="shared" si="3"/>
        <v>0</v>
      </c>
      <c r="I40" s="36"/>
      <c r="J40" s="15"/>
      <c r="K40" s="15"/>
      <c r="L40" s="15"/>
    </row>
    <row r="41" spans="1:12" ht="15.6" x14ac:dyDescent="0.3">
      <c r="A41" s="15"/>
      <c r="B41" s="27" t="s">
        <v>162</v>
      </c>
      <c r="C41" s="72"/>
      <c r="D41" s="67">
        <f>SUM(D38:D40)</f>
        <v>0</v>
      </c>
      <c r="E41" s="63"/>
      <c r="F41" s="67">
        <f>SUM(F38:F40)</f>
        <v>0</v>
      </c>
      <c r="G41" s="67"/>
      <c r="H41" s="68">
        <f t="shared" si="3"/>
        <v>0</v>
      </c>
      <c r="I41" s="36"/>
      <c r="J41" s="15"/>
      <c r="K41" s="15"/>
      <c r="L41" s="15"/>
    </row>
    <row r="42" spans="1:12" ht="15.6" x14ac:dyDescent="0.3">
      <c r="A42" s="15"/>
      <c r="B42" s="27"/>
      <c r="C42" s="72"/>
      <c r="D42" s="67"/>
      <c r="E42" s="63"/>
      <c r="F42" s="67"/>
      <c r="G42" s="67"/>
      <c r="H42" s="68"/>
      <c r="I42" s="36"/>
      <c r="J42" s="15"/>
      <c r="K42" s="15"/>
      <c r="L42" s="15"/>
    </row>
    <row r="43" spans="1:12" ht="15.6" x14ac:dyDescent="0.3">
      <c r="A43" s="15"/>
      <c r="B43" s="27" t="s">
        <v>144</v>
      </c>
      <c r="C43" s="72"/>
      <c r="D43" s="67">
        <f>D29+D35+D41</f>
        <v>17600</v>
      </c>
      <c r="E43" s="67"/>
      <c r="F43" s="67">
        <f>F29+F35+F41</f>
        <v>15000</v>
      </c>
      <c r="G43" s="67"/>
      <c r="H43" s="155">
        <f>H29+H35+H41</f>
        <v>-2600</v>
      </c>
      <c r="I43" s="36"/>
      <c r="J43" s="15"/>
      <c r="K43" s="15"/>
      <c r="L43" s="15"/>
    </row>
    <row r="44" spans="1:12" ht="15.6" x14ac:dyDescent="0.3">
      <c r="A44" s="15"/>
      <c r="B44" s="27" t="s">
        <v>145</v>
      </c>
      <c r="C44" s="72"/>
      <c r="D44" s="67"/>
      <c r="E44" s="67"/>
      <c r="F44" s="67"/>
      <c r="G44" s="67"/>
      <c r="H44" s="68"/>
      <c r="I44" s="36"/>
      <c r="J44" s="15"/>
      <c r="K44" s="15"/>
      <c r="L44" s="15"/>
    </row>
    <row r="45" spans="1:12" ht="15.6" x14ac:dyDescent="0.3">
      <c r="A45" s="15"/>
      <c r="B45" s="27" t="s">
        <v>146</v>
      </c>
      <c r="C45" s="400"/>
      <c r="D45" s="67"/>
      <c r="E45" s="67"/>
      <c r="F45" s="67"/>
      <c r="G45" s="67"/>
      <c r="H45" s="68"/>
      <c r="I45" s="36"/>
      <c r="J45" s="15"/>
      <c r="K45" s="15"/>
      <c r="L45" s="15"/>
    </row>
    <row r="46" spans="1:12" ht="15.6" x14ac:dyDescent="0.3">
      <c r="A46" s="15"/>
      <c r="B46" s="27" t="s">
        <v>97</v>
      </c>
      <c r="C46" s="400"/>
      <c r="D46" s="74"/>
      <c r="E46" s="63"/>
      <c r="F46" s="81"/>
      <c r="G46" s="63"/>
      <c r="H46" s="70" t="s">
        <v>125</v>
      </c>
      <c r="I46" s="36"/>
      <c r="J46" s="15"/>
      <c r="K46" s="15"/>
      <c r="L46" s="15"/>
    </row>
    <row r="47" spans="1:12" ht="15.6" x14ac:dyDescent="0.3">
      <c r="A47" s="15"/>
      <c r="B47" s="40" t="s">
        <v>147</v>
      </c>
      <c r="C47" s="401" t="s">
        <v>148</v>
      </c>
      <c r="D47" s="195">
        <v>0</v>
      </c>
      <c r="E47" s="63"/>
      <c r="F47" s="195">
        <v>0</v>
      </c>
      <c r="G47" s="67"/>
      <c r="H47" s="64">
        <f t="shared" ref="H47:H49" si="4">(F47-D47)</f>
        <v>0</v>
      </c>
      <c r="I47" s="36"/>
      <c r="J47" s="15"/>
      <c r="K47" s="15"/>
      <c r="L47" s="15"/>
    </row>
    <row r="48" spans="1:12" ht="15.6" x14ac:dyDescent="0.3">
      <c r="A48" s="15"/>
      <c r="B48" s="76" t="s">
        <v>126</v>
      </c>
      <c r="C48" s="401"/>
      <c r="D48" s="195">
        <v>0</v>
      </c>
      <c r="E48" s="63"/>
      <c r="F48" s="195">
        <v>0</v>
      </c>
      <c r="G48" s="67"/>
      <c r="H48" s="64">
        <f t="shared" si="4"/>
        <v>0</v>
      </c>
      <c r="I48" s="36"/>
      <c r="J48" s="15"/>
      <c r="K48" s="15"/>
      <c r="L48" s="15"/>
    </row>
    <row r="49" spans="1:12" ht="15.6" x14ac:dyDescent="0.3">
      <c r="A49" s="15"/>
      <c r="B49" s="76" t="s">
        <v>126</v>
      </c>
      <c r="C49" s="401"/>
      <c r="D49" s="195">
        <v>0</v>
      </c>
      <c r="E49" s="63"/>
      <c r="F49" s="195">
        <v>0</v>
      </c>
      <c r="G49" s="67"/>
      <c r="H49" s="64">
        <f t="shared" si="4"/>
        <v>0</v>
      </c>
      <c r="I49" s="15"/>
      <c r="J49" s="15"/>
      <c r="K49" s="15"/>
      <c r="L49" s="15"/>
    </row>
    <row r="50" spans="1:12" ht="15.6" x14ac:dyDescent="0.3">
      <c r="A50" s="15"/>
      <c r="B50" s="27" t="s">
        <v>149</v>
      </c>
      <c r="C50" s="400"/>
      <c r="D50" s="67">
        <f>SUM(D47:D49)</f>
        <v>0</v>
      </c>
      <c r="E50" s="67"/>
      <c r="F50" s="67">
        <f>SUM(F47:F49)</f>
        <v>0</v>
      </c>
      <c r="G50" s="67"/>
      <c r="H50" s="155">
        <f>SUM(H47:H49)</f>
        <v>0</v>
      </c>
      <c r="I50" s="77" t="s">
        <v>150</v>
      </c>
      <c r="J50" s="15"/>
      <c r="K50" s="15"/>
      <c r="L50" s="15"/>
    </row>
    <row r="51" spans="1:12" ht="15.6" x14ac:dyDescent="0.3">
      <c r="A51" s="15"/>
      <c r="B51" s="27" t="s">
        <v>151</v>
      </c>
      <c r="C51" s="402"/>
      <c r="D51" s="63"/>
      <c r="E51" s="63"/>
      <c r="F51" s="63"/>
      <c r="G51" s="63"/>
      <c r="H51" s="70" t="s">
        <v>125</v>
      </c>
      <c r="I51" s="36"/>
      <c r="J51" s="15"/>
      <c r="K51" s="15"/>
      <c r="L51" s="15"/>
    </row>
    <row r="52" spans="1:12" ht="15.6" x14ac:dyDescent="0.3">
      <c r="A52" s="15"/>
      <c r="B52" s="40" t="s">
        <v>152</v>
      </c>
      <c r="C52" s="401" t="s">
        <v>161</v>
      </c>
      <c r="D52" s="195">
        <v>0</v>
      </c>
      <c r="E52" s="63"/>
      <c r="F52" s="195">
        <v>0</v>
      </c>
      <c r="G52" s="63"/>
      <c r="H52" s="64">
        <f t="shared" si="1"/>
        <v>0</v>
      </c>
      <c r="I52" s="36"/>
      <c r="J52" s="15"/>
      <c r="K52" s="15"/>
      <c r="L52" s="15"/>
    </row>
    <row r="53" spans="1:12" ht="15.6" x14ac:dyDescent="0.3">
      <c r="A53" s="15"/>
      <c r="B53" s="76" t="s">
        <v>126</v>
      </c>
      <c r="C53" s="401"/>
      <c r="D53" s="195">
        <v>0</v>
      </c>
      <c r="E53" s="63"/>
      <c r="F53" s="195">
        <v>0</v>
      </c>
      <c r="G53" s="63"/>
      <c r="H53" s="64">
        <f t="shared" ref="H53" si="5">(F53-D53)</f>
        <v>0</v>
      </c>
      <c r="J53" s="15"/>
      <c r="K53" s="15"/>
      <c r="L53" s="15"/>
    </row>
    <row r="54" spans="1:12" ht="15.6" x14ac:dyDescent="0.3">
      <c r="A54" s="15"/>
      <c r="B54" s="76" t="s">
        <v>126</v>
      </c>
      <c r="C54" s="401"/>
      <c r="D54" s="195">
        <v>0</v>
      </c>
      <c r="E54" s="63"/>
      <c r="F54" s="195">
        <v>0</v>
      </c>
      <c r="G54" s="63"/>
      <c r="H54" s="64">
        <f t="shared" si="1"/>
        <v>0</v>
      </c>
      <c r="I54" s="36"/>
      <c r="J54" s="15"/>
      <c r="K54" s="15"/>
      <c r="L54" s="15"/>
    </row>
    <row r="55" spans="1:12" ht="15.6" x14ac:dyDescent="0.3">
      <c r="A55" s="15"/>
      <c r="B55" s="65" t="s">
        <v>153</v>
      </c>
      <c r="C55" s="401"/>
      <c r="D55" s="67">
        <f>SUM(D52:D54)</f>
        <v>0</v>
      </c>
      <c r="E55" s="63"/>
      <c r="F55" s="67">
        <f>SUM(F52:F54)</f>
        <v>0</v>
      </c>
      <c r="G55" s="63"/>
      <c r="H55" s="68">
        <f>SUM(H52:H54)</f>
        <v>0</v>
      </c>
      <c r="I55" s="36" t="s">
        <v>154</v>
      </c>
      <c r="J55" s="15"/>
      <c r="K55" s="15"/>
      <c r="L55" s="15"/>
    </row>
    <row r="56" spans="1:12" s="97" customFormat="1" ht="15.6" x14ac:dyDescent="0.3">
      <c r="B56" s="65"/>
      <c r="C56" s="401"/>
      <c r="D56" s="67"/>
      <c r="E56" s="63"/>
      <c r="F56" s="67"/>
      <c r="G56" s="63"/>
      <c r="H56" s="68"/>
      <c r="I56" s="36"/>
    </row>
    <row r="57" spans="1:12" s="97" customFormat="1" ht="15.6" x14ac:dyDescent="0.3">
      <c r="B57" s="65" t="s">
        <v>160</v>
      </c>
      <c r="C57" s="401"/>
      <c r="D57" s="62">
        <v>0</v>
      </c>
      <c r="E57" s="63"/>
      <c r="F57" s="62">
        <v>0</v>
      </c>
      <c r="G57" s="63"/>
      <c r="H57" s="64">
        <f>(F57-D57)</f>
        <v>0</v>
      </c>
      <c r="I57" s="36"/>
    </row>
    <row r="58" spans="1:12" ht="15.6" x14ac:dyDescent="0.3">
      <c r="A58" s="15"/>
      <c r="B58" s="65"/>
      <c r="C58" s="401"/>
      <c r="D58" s="67"/>
      <c r="E58" s="63"/>
      <c r="F58" s="67"/>
      <c r="G58" s="63"/>
      <c r="H58" s="68"/>
      <c r="I58" s="36"/>
      <c r="J58" s="15"/>
      <c r="K58" s="15"/>
      <c r="L58" s="15"/>
    </row>
    <row r="59" spans="1:12" ht="15.6" x14ac:dyDescent="0.3">
      <c r="A59" s="15"/>
      <c r="B59" s="65" t="s">
        <v>155</v>
      </c>
      <c r="C59" s="401"/>
      <c r="D59" s="67">
        <f>D50+D55+D57</f>
        <v>0</v>
      </c>
      <c r="E59" s="63"/>
      <c r="F59" s="67">
        <f>F50+F55+F57</f>
        <v>0</v>
      </c>
      <c r="G59" s="63"/>
      <c r="H59" s="67">
        <f>H50+H55+H57</f>
        <v>0</v>
      </c>
      <c r="I59" s="36"/>
      <c r="J59" s="15"/>
      <c r="K59" s="15"/>
      <c r="L59" s="15"/>
    </row>
    <row r="60" spans="1:12" ht="15.6" x14ac:dyDescent="0.3">
      <c r="A60" s="15"/>
      <c r="B60" s="27" t="s">
        <v>134</v>
      </c>
      <c r="C60" s="401"/>
      <c r="D60" s="81"/>
      <c r="E60" s="63"/>
      <c r="F60" s="81"/>
      <c r="G60" s="63"/>
      <c r="H60" s="70" t="s">
        <v>125</v>
      </c>
      <c r="I60" s="15"/>
      <c r="J60" s="15"/>
      <c r="K60" s="15"/>
      <c r="L60" s="15"/>
    </row>
    <row r="61" spans="1:12" ht="15.6" x14ac:dyDescent="0.3">
      <c r="A61" s="15"/>
      <c r="B61" s="27" t="s">
        <v>156</v>
      </c>
      <c r="C61" s="401"/>
      <c r="D61" s="81"/>
      <c r="E61" s="63"/>
      <c r="F61" s="81"/>
      <c r="G61" s="63"/>
      <c r="H61" s="70"/>
      <c r="I61" s="15"/>
      <c r="J61" s="15"/>
      <c r="K61" s="15"/>
      <c r="L61" s="15"/>
    </row>
    <row r="62" spans="1:12" ht="15.6" x14ac:dyDescent="0.3">
      <c r="A62" s="15"/>
      <c r="B62" s="69" t="s">
        <v>331</v>
      </c>
      <c r="C62" s="403"/>
      <c r="D62" s="195">
        <v>0</v>
      </c>
      <c r="E62" s="63"/>
      <c r="F62" s="195">
        <v>0</v>
      </c>
      <c r="G62" s="63"/>
      <c r="H62" s="64">
        <f>(F62-D62)</f>
        <v>0</v>
      </c>
      <c r="I62" s="36"/>
      <c r="J62" s="15"/>
      <c r="K62" s="15"/>
      <c r="L62" s="15"/>
    </row>
    <row r="63" spans="1:12" ht="15.6" x14ac:dyDescent="0.3">
      <c r="A63" s="15"/>
      <c r="B63" s="69" t="s">
        <v>307</v>
      </c>
      <c r="C63" s="403"/>
      <c r="D63" s="195">
        <v>5000</v>
      </c>
      <c r="E63" s="63"/>
      <c r="F63" s="195">
        <v>6000</v>
      </c>
      <c r="G63" s="63"/>
      <c r="H63" s="64">
        <f t="shared" ref="H63" si="6">(F63-D63)</f>
        <v>1000</v>
      </c>
      <c r="I63" s="36"/>
      <c r="J63" s="15"/>
      <c r="K63" s="15"/>
      <c r="L63" s="15"/>
    </row>
    <row r="64" spans="1:12" ht="15.6" x14ac:dyDescent="0.3">
      <c r="A64" s="15"/>
      <c r="B64" s="27" t="s">
        <v>157</v>
      </c>
      <c r="C64" s="66"/>
      <c r="D64" s="67">
        <f>SUM(D62:D63)</f>
        <v>5000</v>
      </c>
      <c r="E64" s="67"/>
      <c r="F64" s="67">
        <f>SUM(F62:F63)</f>
        <v>6000</v>
      </c>
      <c r="G64" s="67"/>
      <c r="H64" s="68">
        <f>(F64-D64)</f>
        <v>1000</v>
      </c>
      <c r="I64" s="15"/>
      <c r="J64" s="15"/>
      <c r="K64" s="15"/>
      <c r="L64" s="15"/>
    </row>
    <row r="65" spans="1:12" ht="15.6" x14ac:dyDescent="0.3">
      <c r="A65" s="15"/>
      <c r="B65" s="27"/>
      <c r="C65" s="40"/>
      <c r="D65" s="82" t="s">
        <v>118</v>
      </c>
      <c r="E65" s="82"/>
      <c r="F65" s="82" t="s">
        <v>82</v>
      </c>
      <c r="G65" s="82"/>
      <c r="H65" s="70" t="s">
        <v>125</v>
      </c>
      <c r="I65" s="83"/>
      <c r="J65" s="15"/>
      <c r="K65" s="15"/>
      <c r="L65" s="15"/>
    </row>
    <row r="66" spans="1:12" ht="15.6" x14ac:dyDescent="0.3">
      <c r="A66" s="15"/>
      <c r="B66" s="27" t="s">
        <v>158</v>
      </c>
      <c r="C66" s="64"/>
      <c r="D66" s="67">
        <f>D59+D64</f>
        <v>5000</v>
      </c>
      <c r="E66" s="67"/>
      <c r="F66" s="67">
        <f>F59+F64</f>
        <v>6000</v>
      </c>
      <c r="G66" s="67"/>
      <c r="H66" s="68">
        <f t="shared" ref="H66" si="7">(F66-D66)</f>
        <v>1000</v>
      </c>
      <c r="I66" s="36" t="s">
        <v>139</v>
      </c>
      <c r="J66" s="15"/>
      <c r="K66" s="15"/>
      <c r="L66" s="15"/>
    </row>
    <row r="67" spans="1:12" x14ac:dyDescent="0.3">
      <c r="A67" s="15"/>
      <c r="B67" s="31" t="s">
        <v>159</v>
      </c>
      <c r="C67" s="36"/>
      <c r="D67" s="15"/>
      <c r="E67" s="15"/>
      <c r="F67" s="15"/>
      <c r="G67" s="15"/>
      <c r="H67" s="75"/>
      <c r="I67" s="15"/>
      <c r="J67" s="15"/>
      <c r="K67" s="15"/>
      <c r="L67" s="15"/>
    </row>
    <row r="68" spans="1:12" s="102" customFormat="1" ht="15.6" x14ac:dyDescent="0.3">
      <c r="B68" s="27" t="s">
        <v>183</v>
      </c>
      <c r="C68" s="36"/>
      <c r="H68" s="75"/>
    </row>
    <row r="69" spans="1:12" s="103" customFormat="1" ht="15.6" x14ac:dyDescent="0.3">
      <c r="B69" s="454" t="s">
        <v>226</v>
      </c>
      <c r="C69" s="454"/>
      <c r="D69" s="454"/>
      <c r="E69" s="454"/>
      <c r="F69" s="454"/>
      <c r="G69" s="454"/>
      <c r="H69" s="454"/>
    </row>
    <row r="70" spans="1:12" s="103" customFormat="1" ht="15.6" x14ac:dyDescent="0.3">
      <c r="B70" s="85" t="s">
        <v>170</v>
      </c>
      <c r="C70" s="36"/>
      <c r="D70" s="102"/>
      <c r="E70" s="102"/>
      <c r="F70" s="186" t="s">
        <v>305</v>
      </c>
      <c r="G70" s="102"/>
      <c r="H70" s="75"/>
    </row>
    <row r="71" spans="1:12" s="102" customFormat="1" x14ac:dyDescent="0.3"/>
    <row r="72" spans="1:12" s="102" customFormat="1" ht="15.6" x14ac:dyDescent="0.3">
      <c r="B72" s="85" t="s">
        <v>664</v>
      </c>
      <c r="C72" s="36"/>
      <c r="D72" s="63">
        <f>'1. Part I Farm Income'!F52</f>
        <v>5760</v>
      </c>
      <c r="E72" s="47"/>
      <c r="F72" s="458" t="s">
        <v>663</v>
      </c>
      <c r="G72" s="459"/>
      <c r="H72" s="459"/>
      <c r="J72" s="102" t="s">
        <v>440</v>
      </c>
    </row>
    <row r="73" spans="1:12" s="102" customFormat="1" ht="15.6" x14ac:dyDescent="0.3">
      <c r="B73" s="41" t="s">
        <v>665</v>
      </c>
      <c r="C73" s="36"/>
      <c r="D73" s="195">
        <v>2000</v>
      </c>
      <c r="E73" s="47"/>
      <c r="F73" s="460" t="s">
        <v>306</v>
      </c>
      <c r="G73" s="461"/>
      <c r="H73" s="461"/>
    </row>
    <row r="74" spans="1:12" s="102" customFormat="1" ht="15.6" x14ac:dyDescent="0.3">
      <c r="B74" s="85" t="s">
        <v>384</v>
      </c>
      <c r="C74" s="36"/>
      <c r="D74" s="90">
        <f>D72-D73</f>
        <v>3760</v>
      </c>
      <c r="H74" s="75"/>
      <c r="J74" s="122">
        <f>D74</f>
        <v>3760</v>
      </c>
    </row>
    <row r="75" spans="1:12" s="142" customFormat="1" ht="15.6" x14ac:dyDescent="0.3">
      <c r="B75" s="85"/>
      <c r="C75" s="36"/>
      <c r="D75" s="90"/>
      <c r="H75" s="75"/>
    </row>
    <row r="76" spans="1:12" s="142" customFormat="1" ht="15.6" x14ac:dyDescent="0.3">
      <c r="B76" s="85" t="s">
        <v>430</v>
      </c>
      <c r="C76" s="36"/>
      <c r="D76" s="90">
        <f>'10. Base Value Raised Stock'!F37</f>
        <v>41170</v>
      </c>
      <c r="F76" s="458" t="s">
        <v>578</v>
      </c>
      <c r="G76" s="459"/>
      <c r="H76" s="459"/>
      <c r="J76" s="122">
        <f>D76</f>
        <v>41170</v>
      </c>
    </row>
    <row r="77" spans="1:12" s="103" customFormat="1" ht="15.6" x14ac:dyDescent="0.3">
      <c r="B77" s="85"/>
      <c r="C77" s="36"/>
      <c r="D77" s="91"/>
      <c r="H77" s="75"/>
    </row>
    <row r="78" spans="1:12" s="103" customFormat="1" ht="15.6" x14ac:dyDescent="0.3">
      <c r="B78" s="85" t="s">
        <v>170</v>
      </c>
      <c r="C78" s="36"/>
      <c r="D78" s="91"/>
      <c r="H78" s="75"/>
    </row>
    <row r="79" spans="1:12" s="103" customFormat="1" ht="15.6" x14ac:dyDescent="0.3">
      <c r="B79" s="41" t="s">
        <v>257</v>
      </c>
      <c r="C79" s="36"/>
      <c r="D79" s="62">
        <v>0</v>
      </c>
      <c r="F79" s="458"/>
      <c r="G79" s="459"/>
      <c r="H79" s="459"/>
    </row>
    <row r="80" spans="1:12" s="103" customFormat="1" ht="15.6" x14ac:dyDescent="0.3">
      <c r="B80" s="41" t="s">
        <v>193</v>
      </c>
      <c r="C80" s="36"/>
      <c r="D80" s="62">
        <v>0</v>
      </c>
      <c r="F80" s="458" t="s">
        <v>214</v>
      </c>
      <c r="G80" s="459"/>
      <c r="H80" s="459"/>
    </row>
    <row r="81" spans="1:12" s="103" customFormat="1" ht="15.6" x14ac:dyDescent="0.3">
      <c r="B81" s="85" t="s">
        <v>224</v>
      </c>
      <c r="C81" s="36"/>
      <c r="D81" s="91">
        <f>D79-D80</f>
        <v>0</v>
      </c>
      <c r="H81" s="75"/>
      <c r="J81" s="74">
        <f>D81</f>
        <v>0</v>
      </c>
    </row>
    <row r="82" spans="1:12" s="102" customFormat="1" ht="15.6" x14ac:dyDescent="0.3">
      <c r="B82" s="85"/>
      <c r="C82" s="36"/>
      <c r="D82" s="91"/>
      <c r="H82" s="75"/>
    </row>
    <row r="83" spans="1:12" s="102" customFormat="1" ht="15.6" x14ac:dyDescent="0.3">
      <c r="B83" s="85" t="s">
        <v>216</v>
      </c>
      <c r="C83" s="36"/>
      <c r="D83" s="91"/>
      <c r="H83" s="75"/>
    </row>
    <row r="84" spans="1:12" s="102" customFormat="1" ht="15.6" x14ac:dyDescent="0.3">
      <c r="B84" s="41" t="s">
        <v>165</v>
      </c>
      <c r="C84" s="36"/>
      <c r="D84" s="87">
        <f>'2. Part II Farm Expenses'!E10</f>
        <v>40000</v>
      </c>
      <c r="F84" s="462" t="s">
        <v>579</v>
      </c>
      <c r="G84" s="464"/>
      <c r="H84" s="464"/>
    </row>
    <row r="85" spans="1:12" s="102" customFormat="1" ht="15.6" x14ac:dyDescent="0.3">
      <c r="B85" s="41" t="s">
        <v>642</v>
      </c>
      <c r="C85" s="36"/>
      <c r="D85" s="196">
        <v>20000</v>
      </c>
      <c r="F85" s="462" t="s">
        <v>260</v>
      </c>
      <c r="G85" s="463"/>
      <c r="H85" s="463"/>
    </row>
    <row r="86" spans="1:12" s="102" customFormat="1" ht="15.6" x14ac:dyDescent="0.3">
      <c r="B86" s="85" t="s">
        <v>441</v>
      </c>
      <c r="C86" s="36"/>
      <c r="D86" s="90">
        <f>D84-D85</f>
        <v>20000</v>
      </c>
      <c r="F86" s="458"/>
      <c r="G86" s="459"/>
      <c r="H86" s="459"/>
    </row>
    <row r="87" spans="1:12" s="102" customFormat="1" x14ac:dyDescent="0.3">
      <c r="B87" s="31"/>
      <c r="C87" s="36"/>
      <c r="H87" s="75"/>
    </row>
    <row r="88" spans="1:12" ht="15.6" x14ac:dyDescent="0.3">
      <c r="A88" s="15"/>
      <c r="B88" s="455" t="s">
        <v>631</v>
      </c>
      <c r="C88" s="456"/>
      <c r="D88" s="456"/>
      <c r="E88" s="456"/>
      <c r="F88" s="456"/>
      <c r="G88" s="456"/>
      <c r="H88" s="457"/>
      <c r="I88" s="15"/>
      <c r="J88" s="15"/>
      <c r="K88" s="15"/>
      <c r="L88" s="15"/>
    </row>
    <row r="89" spans="1:12" ht="15.6" x14ac:dyDescent="0.3">
      <c r="A89" s="15"/>
      <c r="B89" s="455"/>
      <c r="C89" s="456"/>
      <c r="D89" s="456"/>
      <c r="E89" s="456"/>
      <c r="F89" s="456"/>
      <c r="G89" s="456"/>
      <c r="H89" s="457"/>
      <c r="I89" s="15"/>
      <c r="J89" s="15"/>
      <c r="K89" s="15"/>
      <c r="L89" s="15"/>
    </row>
  </sheetData>
  <sheetProtection sheet="1" objects="1" scenarios="1"/>
  <mergeCells count="12">
    <mergeCell ref="B1:H1"/>
    <mergeCell ref="B88:H88"/>
    <mergeCell ref="B89:H89"/>
    <mergeCell ref="F72:H72"/>
    <mergeCell ref="F73:H73"/>
    <mergeCell ref="F85:H85"/>
    <mergeCell ref="F86:H86"/>
    <mergeCell ref="F84:H84"/>
    <mergeCell ref="F80:H80"/>
    <mergeCell ref="F79:H79"/>
    <mergeCell ref="B69:H69"/>
    <mergeCell ref="F76:H76"/>
  </mergeCells>
  <pageMargins left="0.7" right="0.7" top="0.75" bottom="0.75" header="0.3" footer="0.3"/>
  <pageSetup scale="50" orientation="portrait" horizontalDpi="4294967295" verticalDpi="4294967295"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56D6-6A1D-4A93-B078-E18D54560619}">
  <dimension ref="A1:J122"/>
  <sheetViews>
    <sheetView zoomScale="115" zoomScaleNormal="115" workbookViewId="0"/>
  </sheetViews>
  <sheetFormatPr defaultRowHeight="14.4" x14ac:dyDescent="0.3"/>
  <cols>
    <col min="1" max="1" width="3.88671875" style="102" customWidth="1"/>
    <col min="2" max="2" width="4.6640625" customWidth="1"/>
    <col min="3" max="3" width="51.6640625" customWidth="1"/>
    <col min="4" max="4" width="16.109375" customWidth="1"/>
    <col min="5" max="5" width="31.88671875" customWidth="1"/>
    <col min="6" max="6" width="11.44140625" bestFit="1" customWidth="1"/>
    <col min="7" max="7" width="14.21875" customWidth="1"/>
  </cols>
  <sheetData>
    <row r="1" spans="2:7" ht="15.6" x14ac:dyDescent="0.3">
      <c r="B1" s="465" t="s">
        <v>593</v>
      </c>
      <c r="C1" s="465"/>
      <c r="D1" s="465"/>
      <c r="E1" s="465"/>
      <c r="F1" s="41"/>
      <c r="G1" s="41"/>
    </row>
    <row r="2" spans="2:7" s="135" customFormat="1" ht="15.6" x14ac:dyDescent="0.3">
      <c r="B2" s="466" t="str">
        <f>'3. AccrualAdjustmentsData'!B4</f>
        <v>Methodology Test Ranch</v>
      </c>
      <c r="C2" s="467"/>
      <c r="D2" s="92">
        <f>'1. Part I Farm Income'!F3</f>
        <v>2021</v>
      </c>
      <c r="E2" s="132"/>
      <c r="F2" s="41"/>
      <c r="G2" s="41"/>
    </row>
    <row r="3" spans="2:7" s="102" customFormat="1" ht="15.6" x14ac:dyDescent="0.3">
      <c r="B3" s="104" t="s">
        <v>202</v>
      </c>
      <c r="C3" s="41"/>
      <c r="D3" s="41"/>
      <c r="E3" s="41"/>
      <c r="F3" s="41"/>
      <c r="G3" s="41"/>
    </row>
    <row r="4" spans="2:7" ht="15.6" x14ac:dyDescent="0.3">
      <c r="B4" s="16" t="s">
        <v>41</v>
      </c>
      <c r="C4" s="17" t="s">
        <v>211</v>
      </c>
      <c r="D4" s="149"/>
      <c r="E4" s="105"/>
      <c r="F4" s="41"/>
      <c r="G4" s="41"/>
    </row>
    <row r="5" spans="2:7" ht="15.6" x14ac:dyDescent="0.3">
      <c r="B5" s="16" t="s">
        <v>37</v>
      </c>
      <c r="C5" s="107" t="s">
        <v>197</v>
      </c>
      <c r="D5" s="153"/>
      <c r="E5" s="106" t="s">
        <v>308</v>
      </c>
      <c r="F5" s="41"/>
      <c r="G5" s="41"/>
    </row>
    <row r="6" spans="2:7" ht="15.6" x14ac:dyDescent="0.3">
      <c r="B6" s="16" t="s">
        <v>38</v>
      </c>
      <c r="C6" s="107" t="s">
        <v>42</v>
      </c>
      <c r="D6" s="153"/>
      <c r="E6" s="106" t="s">
        <v>355</v>
      </c>
      <c r="F6" s="41"/>
      <c r="G6" s="41"/>
    </row>
    <row r="7" spans="2:7" ht="15.6" x14ac:dyDescent="0.3">
      <c r="B7" s="16">
        <v>2</v>
      </c>
      <c r="C7" s="17" t="s">
        <v>43</v>
      </c>
      <c r="D7" s="149">
        <f>'1. Part I Farm Income'!I10</f>
        <v>251087.5</v>
      </c>
      <c r="E7" s="106"/>
      <c r="F7" s="41"/>
      <c r="G7" s="41"/>
    </row>
    <row r="8" spans="2:7" ht="15.6" x14ac:dyDescent="0.3">
      <c r="B8" s="16" t="s">
        <v>44</v>
      </c>
      <c r="C8" s="17" t="s">
        <v>58</v>
      </c>
      <c r="D8" s="149">
        <f>'1. Part I Farm Income'!I11</f>
        <v>3000</v>
      </c>
      <c r="E8" s="106"/>
      <c r="F8" s="41"/>
      <c r="G8" s="41"/>
    </row>
    <row r="9" spans="2:7" ht="15.6" x14ac:dyDescent="0.3">
      <c r="B9" s="16" t="s">
        <v>45</v>
      </c>
      <c r="C9" s="17" t="s">
        <v>59</v>
      </c>
      <c r="D9" s="149">
        <f>'1. Part I Farm Income'!I12</f>
        <v>0</v>
      </c>
      <c r="E9" s="106"/>
      <c r="F9" s="41"/>
      <c r="G9" s="41"/>
    </row>
    <row r="10" spans="2:7" ht="15.6" x14ac:dyDescent="0.3">
      <c r="B10" s="16" t="s">
        <v>46</v>
      </c>
      <c r="C10" s="17" t="s">
        <v>60</v>
      </c>
      <c r="D10" s="149">
        <f>'1. Part I Farm Income'!I13</f>
        <v>0</v>
      </c>
      <c r="E10" s="106"/>
      <c r="F10" s="41"/>
      <c r="G10" s="41"/>
    </row>
    <row r="11" spans="2:7" ht="15.6" x14ac:dyDescent="0.3">
      <c r="B11" s="16" t="s">
        <v>37</v>
      </c>
      <c r="C11" s="17" t="s">
        <v>61</v>
      </c>
      <c r="D11" s="149">
        <f>'1. Part I Farm Income'!I14</f>
        <v>0</v>
      </c>
      <c r="E11" s="106"/>
      <c r="F11" s="41"/>
      <c r="G11" s="41"/>
    </row>
    <row r="12" spans="2:7" ht="15.6" x14ac:dyDescent="0.3">
      <c r="B12" s="16">
        <v>6</v>
      </c>
      <c r="C12" s="17" t="s">
        <v>62</v>
      </c>
      <c r="D12" s="149">
        <f>'1. Part I Farm Income'!I15</f>
        <v>0</v>
      </c>
      <c r="E12" s="106"/>
      <c r="F12" s="41"/>
      <c r="G12" s="41"/>
    </row>
    <row r="13" spans="2:7" ht="15.6" x14ac:dyDescent="0.3">
      <c r="B13" s="16" t="s">
        <v>47</v>
      </c>
      <c r="C13" s="17" t="s">
        <v>70</v>
      </c>
      <c r="D13" s="149">
        <f>'1. Part I Farm Income'!I16</f>
        <v>0</v>
      </c>
      <c r="E13" s="106"/>
      <c r="F13" s="41"/>
      <c r="G13" s="41"/>
    </row>
    <row r="14" spans="2:7" ht="15.6" x14ac:dyDescent="0.3">
      <c r="B14" s="16" t="s">
        <v>38</v>
      </c>
      <c r="C14" s="17" t="s">
        <v>67</v>
      </c>
      <c r="D14" s="149">
        <f>'1. Part I Farm Income'!I17</f>
        <v>0</v>
      </c>
      <c r="E14" s="106"/>
      <c r="F14" s="41"/>
      <c r="G14" s="41"/>
    </row>
    <row r="15" spans="2:7" ht="15.6" x14ac:dyDescent="0.3">
      <c r="B15" s="16">
        <v>7</v>
      </c>
      <c r="C15" s="17" t="s">
        <v>57</v>
      </c>
      <c r="D15" s="149">
        <f>'1. Part I Farm Income'!I18</f>
        <v>0</v>
      </c>
      <c r="E15" s="106"/>
      <c r="F15" s="41"/>
      <c r="G15" s="41"/>
    </row>
    <row r="16" spans="2:7" ht="15.6" x14ac:dyDescent="0.3">
      <c r="B16" s="16">
        <v>8</v>
      </c>
      <c r="C16" s="17" t="s">
        <v>56</v>
      </c>
      <c r="D16" s="149">
        <f>'1. Part I Farm Income'!I19</f>
        <v>0</v>
      </c>
      <c r="E16" s="106"/>
      <c r="F16" s="41"/>
      <c r="G16" s="41"/>
    </row>
    <row r="17" spans="2:7" ht="15.6" x14ac:dyDescent="0.3">
      <c r="B17" s="10">
        <v>9</v>
      </c>
      <c r="C17" s="7" t="s">
        <v>452</v>
      </c>
      <c r="D17" s="11">
        <f>SUM(D4:D16)</f>
        <v>254087.5</v>
      </c>
      <c r="E17" s="106" t="s">
        <v>453</v>
      </c>
      <c r="F17" s="41"/>
      <c r="G17" s="41"/>
    </row>
    <row r="18" spans="2:7" s="411" customFormat="1" ht="15.6" x14ac:dyDescent="0.3">
      <c r="B18" s="10"/>
      <c r="C18" s="7"/>
      <c r="D18" s="11"/>
      <c r="E18" s="106"/>
      <c r="F18" s="41"/>
      <c r="G18" s="41"/>
    </row>
    <row r="19" spans="2:7" s="142" customFormat="1" ht="15.6" x14ac:dyDescent="0.3">
      <c r="B19" s="10"/>
      <c r="C19" s="7" t="s">
        <v>455</v>
      </c>
      <c r="D19" s="11">
        <f>'1. Part I Farm Income'!F42+'1. Part I Farm Income'!F52</f>
        <v>36830</v>
      </c>
      <c r="E19" s="106" t="s">
        <v>454</v>
      </c>
      <c r="F19" s="41"/>
      <c r="G19" s="41"/>
    </row>
    <row r="20" spans="2:7" s="138" customFormat="1" ht="15.6" x14ac:dyDescent="0.3">
      <c r="B20" s="10"/>
      <c r="C20" s="272" t="s">
        <v>456</v>
      </c>
      <c r="D20" s="11"/>
      <c r="E20" s="106"/>
      <c r="F20" s="41"/>
      <c r="G20" s="41"/>
    </row>
    <row r="21" spans="2:7" s="102" customFormat="1" ht="15.6" x14ac:dyDescent="0.3">
      <c r="B21" s="10"/>
      <c r="C21" s="7" t="s">
        <v>259</v>
      </c>
      <c r="D21" s="24">
        <v>0</v>
      </c>
      <c r="E21" s="106" t="s">
        <v>309</v>
      </c>
      <c r="F21" s="41"/>
      <c r="G21" s="41"/>
    </row>
    <row r="22" spans="2:7" s="139" customFormat="1" ht="15.6" x14ac:dyDescent="0.3">
      <c r="B22" s="10"/>
      <c r="C22" s="413" t="s">
        <v>643</v>
      </c>
      <c r="D22" s="17"/>
      <c r="E22"/>
      <c r="F22" s="41"/>
      <c r="G22" s="41"/>
    </row>
    <row r="23" spans="2:7" s="139" customFormat="1" ht="15.6" x14ac:dyDescent="0.3">
      <c r="B23" s="10"/>
      <c r="C23" s="17" t="s">
        <v>313</v>
      </c>
      <c r="D23" s="149">
        <f>'3. AccrualAdjustmentsData'!D74</f>
        <v>3760</v>
      </c>
      <c r="E23" s="106"/>
      <c r="F23" s="41"/>
      <c r="G23" s="41"/>
    </row>
    <row r="24" spans="2:7" s="142" customFormat="1" ht="15.6" x14ac:dyDescent="0.3">
      <c r="B24" s="10"/>
      <c r="C24" s="17" t="s">
        <v>311</v>
      </c>
      <c r="D24" s="24">
        <v>0</v>
      </c>
      <c r="E24" s="106" t="s">
        <v>317</v>
      </c>
      <c r="F24" s="41"/>
      <c r="G24" s="41"/>
    </row>
    <row r="25" spans="2:7" s="142" customFormat="1" ht="15.6" x14ac:dyDescent="0.3">
      <c r="B25" s="10"/>
      <c r="C25" s="17" t="s">
        <v>314</v>
      </c>
      <c r="D25" s="24">
        <v>0</v>
      </c>
      <c r="E25" s="106" t="s">
        <v>315</v>
      </c>
      <c r="F25" s="41"/>
      <c r="G25" s="41"/>
    </row>
    <row r="26" spans="2:7" s="139" customFormat="1" ht="15.6" x14ac:dyDescent="0.3">
      <c r="B26" s="10"/>
      <c r="C26" s="17" t="s">
        <v>224</v>
      </c>
      <c r="D26" s="149">
        <f>'3. AccrualAdjustmentsData'!D81</f>
        <v>0</v>
      </c>
      <c r="E26" s="106"/>
      <c r="F26" s="41"/>
      <c r="G26" s="41"/>
    </row>
    <row r="27" spans="2:7" s="142" customFormat="1" ht="15.6" x14ac:dyDescent="0.3">
      <c r="B27" s="10"/>
      <c r="C27" s="17" t="s">
        <v>311</v>
      </c>
      <c r="D27" s="24">
        <v>0</v>
      </c>
      <c r="E27" s="106"/>
      <c r="F27" s="41"/>
      <c r="G27" s="41"/>
    </row>
    <row r="28" spans="2:7" s="139" customFormat="1" ht="15.6" x14ac:dyDescent="0.3">
      <c r="B28" s="10"/>
      <c r="C28" s="7" t="s">
        <v>310</v>
      </c>
      <c r="D28" s="116">
        <f>SUM(D23:D27)</f>
        <v>3760</v>
      </c>
      <c r="E28" s="106" t="s">
        <v>312</v>
      </c>
      <c r="F28" s="41"/>
      <c r="G28" s="41"/>
    </row>
    <row r="29" spans="2:7" s="142" customFormat="1" ht="15.6" x14ac:dyDescent="0.3">
      <c r="B29" s="10"/>
      <c r="C29" s="115" t="s">
        <v>430</v>
      </c>
      <c r="D29" s="116">
        <f>'3. AccrualAdjustmentsData'!D76</f>
        <v>41170</v>
      </c>
      <c r="E29" s="106" t="s">
        <v>618</v>
      </c>
      <c r="F29" s="41"/>
      <c r="G29" s="41"/>
    </row>
    <row r="30" spans="2:7" s="138" customFormat="1" ht="15.6" x14ac:dyDescent="0.3">
      <c r="B30" s="10"/>
      <c r="C30" s="7"/>
      <c r="D30" s="11"/>
      <c r="E30" s="106"/>
      <c r="F30" s="41"/>
      <c r="G30" s="41"/>
    </row>
    <row r="31" spans="2:7" ht="15.6" x14ac:dyDescent="0.3">
      <c r="B31" s="101"/>
      <c r="C31" s="7" t="s">
        <v>204</v>
      </c>
      <c r="D31" s="17"/>
      <c r="E31" s="106" t="s">
        <v>209</v>
      </c>
      <c r="F31" s="41"/>
      <c r="G31" s="41"/>
    </row>
    <row r="32" spans="2:7" s="102" customFormat="1" ht="15.6" x14ac:dyDescent="0.3">
      <c r="B32" s="101"/>
      <c r="C32" s="93" t="s">
        <v>128</v>
      </c>
      <c r="D32" s="149">
        <f>'3. AccrualAdjustmentsData'!H11</f>
        <v>0</v>
      </c>
      <c r="E32" s="106"/>
      <c r="F32" s="41"/>
      <c r="G32" s="41"/>
    </row>
    <row r="33" spans="2:7" s="102" customFormat="1" ht="15.6" x14ac:dyDescent="0.3">
      <c r="B33" s="101"/>
      <c r="C33" s="93" t="s">
        <v>203</v>
      </c>
      <c r="D33" s="149">
        <f>'3. AccrualAdjustmentsData'!H18</f>
        <v>0</v>
      </c>
      <c r="E33" s="106"/>
      <c r="F33" s="41"/>
      <c r="G33" s="41"/>
    </row>
    <row r="34" spans="2:7" s="102" customFormat="1" ht="15.6" x14ac:dyDescent="0.3">
      <c r="B34" s="101"/>
      <c r="C34" s="7" t="s">
        <v>205</v>
      </c>
      <c r="D34" s="11">
        <f>SUM(D32:D33)</f>
        <v>0</v>
      </c>
      <c r="E34" s="126"/>
      <c r="F34" s="41"/>
      <c r="G34" s="41"/>
    </row>
    <row r="35" spans="2:7" s="102" customFormat="1" ht="15.6" x14ac:dyDescent="0.3">
      <c r="C35" s="85" t="s">
        <v>206</v>
      </c>
      <c r="D35" s="11"/>
      <c r="E35" s="106"/>
      <c r="F35" s="41"/>
      <c r="G35" s="41"/>
    </row>
    <row r="36" spans="2:7" s="102" customFormat="1" ht="15.6" x14ac:dyDescent="0.3">
      <c r="C36" s="85" t="s">
        <v>254</v>
      </c>
      <c r="D36" s="11">
        <f>D17+D28+D29+D34</f>
        <v>299017.5</v>
      </c>
      <c r="E36" s="106" t="s">
        <v>442</v>
      </c>
      <c r="F36" s="41"/>
      <c r="G36" s="87"/>
    </row>
    <row r="37" spans="2:7" ht="15.6" x14ac:dyDescent="0.3">
      <c r="B37" t="s">
        <v>264</v>
      </c>
      <c r="C37" s="41"/>
      <c r="D37" s="17"/>
      <c r="E37" s="41"/>
      <c r="F37" s="41"/>
      <c r="G37" s="41"/>
    </row>
    <row r="38" spans="2:7" ht="15.6" x14ac:dyDescent="0.3">
      <c r="B38" s="7" t="s">
        <v>255</v>
      </c>
      <c r="C38" s="17"/>
      <c r="D38" s="17"/>
      <c r="E38" s="86"/>
      <c r="F38" s="41"/>
      <c r="G38" s="41"/>
    </row>
    <row r="39" spans="2:7" s="102" customFormat="1" ht="15.6" x14ac:dyDescent="0.3">
      <c r="B39" s="104" t="s">
        <v>202</v>
      </c>
      <c r="C39" s="17"/>
      <c r="D39" s="7" t="s">
        <v>253</v>
      </c>
      <c r="E39" s="86"/>
      <c r="F39" s="41"/>
      <c r="G39" s="41"/>
    </row>
    <row r="40" spans="2:7" ht="15.6" x14ac:dyDescent="0.3">
      <c r="B40" s="16">
        <v>10</v>
      </c>
      <c r="C40" s="17" t="s">
        <v>4</v>
      </c>
      <c r="D40" s="8">
        <f>'2. Part II Farm Expenses'!E6</f>
        <v>0</v>
      </c>
      <c r="E40" s="106"/>
      <c r="F40" s="41"/>
      <c r="G40" s="41"/>
    </row>
    <row r="41" spans="2:7" ht="15.6" x14ac:dyDescent="0.3">
      <c r="B41" s="16">
        <f>B40+1</f>
        <v>11</v>
      </c>
      <c r="C41" s="17" t="s">
        <v>5</v>
      </c>
      <c r="D41" s="8">
        <f>'2. Part II Farm Expenses'!E7</f>
        <v>0</v>
      </c>
      <c r="E41" s="106"/>
      <c r="F41" s="41"/>
      <c r="G41" s="41"/>
    </row>
    <row r="42" spans="2:7" ht="15.6" x14ac:dyDescent="0.3">
      <c r="B42" s="16">
        <f t="shared" ref="B42:B62" si="0">B41+1</f>
        <v>12</v>
      </c>
      <c r="C42" s="17" t="s">
        <v>6</v>
      </c>
      <c r="D42" s="8">
        <f>'2. Part II Farm Expenses'!E8</f>
        <v>0</v>
      </c>
      <c r="E42" s="106"/>
      <c r="F42" s="41"/>
      <c r="G42" s="41"/>
    </row>
    <row r="43" spans="2:7" ht="15.6" x14ac:dyDescent="0.3">
      <c r="B43" s="16">
        <f t="shared" si="0"/>
        <v>13</v>
      </c>
      <c r="C43" s="17" t="s">
        <v>7</v>
      </c>
      <c r="D43" s="8">
        <f>'2. Part II Farm Expenses'!E9</f>
        <v>0</v>
      </c>
      <c r="E43" s="106"/>
      <c r="F43" s="41"/>
      <c r="G43" s="41"/>
    </row>
    <row r="44" spans="2:7" ht="15.6" x14ac:dyDescent="0.3">
      <c r="B44" s="4">
        <f t="shared" si="0"/>
        <v>14</v>
      </c>
      <c r="C44" s="1" t="s">
        <v>8</v>
      </c>
      <c r="D44" s="51">
        <f>'2. Part II Farm Expenses'!E10</f>
        <v>40000</v>
      </c>
      <c r="E44" s="106" t="s">
        <v>213</v>
      </c>
      <c r="F44" s="41"/>
      <c r="G44" s="41"/>
    </row>
    <row r="45" spans="2:7" ht="15.6" x14ac:dyDescent="0.3">
      <c r="B45" s="16">
        <f t="shared" si="0"/>
        <v>15</v>
      </c>
      <c r="C45" s="17" t="s">
        <v>9</v>
      </c>
      <c r="D45" s="8">
        <f>'2. Part II Farm Expenses'!E11</f>
        <v>0</v>
      </c>
      <c r="E45" s="106"/>
      <c r="F45" s="41"/>
      <c r="G45" s="41"/>
    </row>
    <row r="46" spans="2:7" ht="15.6" x14ac:dyDescent="0.3">
      <c r="B46" s="16">
        <f t="shared" si="0"/>
        <v>16</v>
      </c>
      <c r="C46" s="17" t="s">
        <v>10</v>
      </c>
      <c r="D46" s="8">
        <f>'2. Part II Farm Expenses'!E12</f>
        <v>35000</v>
      </c>
      <c r="E46" s="106"/>
      <c r="F46" s="41"/>
      <c r="G46" s="41"/>
    </row>
    <row r="47" spans="2:7" s="372" customFormat="1" ht="15.6" x14ac:dyDescent="0.3">
      <c r="B47" s="16"/>
      <c r="C47" s="17" t="str">
        <f>'2. Part II Farm Expenses'!C13</f>
        <v xml:space="preserve">  Roughage</v>
      </c>
      <c r="D47" s="8">
        <f>'2. Part II Farm Expenses'!E13</f>
        <v>0</v>
      </c>
      <c r="E47" s="106"/>
      <c r="F47" s="41"/>
      <c r="G47" s="41"/>
    </row>
    <row r="48" spans="2:7" s="372" customFormat="1" ht="15.6" x14ac:dyDescent="0.3">
      <c r="B48" s="16"/>
      <c r="C48" s="17" t="str">
        <f>'2. Part II Farm Expenses'!C14</f>
        <v xml:space="preserve">  Complete Feed or Concentrates</v>
      </c>
      <c r="D48" s="8">
        <f>'2. Part II Farm Expenses'!E14</f>
        <v>0</v>
      </c>
      <c r="E48" s="106"/>
      <c r="F48" s="41"/>
      <c r="G48" s="41"/>
    </row>
    <row r="49" spans="2:7" s="372" customFormat="1" ht="15.6" x14ac:dyDescent="0.3">
      <c r="B49" s="16"/>
      <c r="C49" s="17" t="str">
        <f>'2. Part II Farm Expenses'!C15</f>
        <v xml:space="preserve">  Mineral &amp; Salt</v>
      </c>
      <c r="D49" s="8">
        <f>'2. Part II Farm Expenses'!E15</f>
        <v>0</v>
      </c>
      <c r="E49" s="106"/>
      <c r="F49" s="41"/>
      <c r="G49" s="41"/>
    </row>
    <row r="50" spans="2:7" ht="15.6" x14ac:dyDescent="0.3">
      <c r="B50" s="16">
        <f>B46+1</f>
        <v>17</v>
      </c>
      <c r="C50" s="17" t="s">
        <v>11</v>
      </c>
      <c r="D50" s="8">
        <f>'2. Part II Farm Expenses'!E16</f>
        <v>0</v>
      </c>
      <c r="E50" s="106"/>
      <c r="F50" s="41"/>
      <c r="G50" s="41"/>
    </row>
    <row r="51" spans="2:7" ht="15.6" x14ac:dyDescent="0.3">
      <c r="B51" s="16">
        <f t="shared" si="0"/>
        <v>18</v>
      </c>
      <c r="C51" s="17" t="s">
        <v>12</v>
      </c>
      <c r="D51" s="8">
        <f>'2. Part II Farm Expenses'!E17</f>
        <v>2000</v>
      </c>
      <c r="E51" s="106"/>
      <c r="F51" s="41"/>
      <c r="G51" s="41"/>
    </row>
    <row r="52" spans="2:7" ht="15.6" x14ac:dyDescent="0.3">
      <c r="B52" s="16">
        <f t="shared" si="0"/>
        <v>19</v>
      </c>
      <c r="C52" s="17" t="s">
        <v>13</v>
      </c>
      <c r="D52" s="8">
        <f>'2. Part II Farm Expenses'!E18</f>
        <v>15000</v>
      </c>
      <c r="E52" s="106"/>
      <c r="F52" s="41"/>
      <c r="G52" s="41"/>
    </row>
    <row r="53" spans="2:7" ht="15.6" x14ac:dyDescent="0.3">
      <c r="B53" s="16">
        <f t="shared" si="0"/>
        <v>20</v>
      </c>
      <c r="C53" s="17" t="s">
        <v>14</v>
      </c>
      <c r="D53" s="8">
        <f>'2. Part II Farm Expenses'!E19</f>
        <v>4000</v>
      </c>
      <c r="E53" s="106"/>
      <c r="F53" s="41"/>
    </row>
    <row r="54" spans="2:7" ht="15.6" x14ac:dyDescent="0.3">
      <c r="B54" s="16">
        <f t="shared" si="0"/>
        <v>21</v>
      </c>
      <c r="C54" s="17" t="s">
        <v>15</v>
      </c>
      <c r="D54" s="8">
        <f>'2. Part II Farm Expenses'!E20</f>
        <v>0</v>
      </c>
      <c r="E54" s="106"/>
      <c r="F54" s="41"/>
    </row>
    <row r="55" spans="2:7" ht="15.6" x14ac:dyDescent="0.3">
      <c r="B55" s="16"/>
      <c r="C55" s="17" t="s">
        <v>16</v>
      </c>
      <c r="D55" s="8">
        <f>'2. Part II Farm Expenses'!E21</f>
        <v>0</v>
      </c>
      <c r="E55" s="106"/>
      <c r="F55" s="41"/>
    </row>
    <row r="56" spans="2:7" ht="15.6" x14ac:dyDescent="0.3">
      <c r="B56" s="16"/>
      <c r="C56" s="17" t="s">
        <v>18</v>
      </c>
      <c r="D56" s="8">
        <f>'2. Part II Farm Expenses'!E22</f>
        <v>8698</v>
      </c>
      <c r="E56" s="106"/>
    </row>
    <row r="57" spans="2:7" ht="15.6" x14ac:dyDescent="0.3">
      <c r="B57" s="16">
        <f>B54+1</f>
        <v>22</v>
      </c>
      <c r="C57" s="17" t="s">
        <v>20</v>
      </c>
      <c r="D57" s="8">
        <f>'2. Part II Farm Expenses'!E23</f>
        <v>10000</v>
      </c>
      <c r="E57" s="106"/>
    </row>
    <row r="58" spans="2:7" s="372" customFormat="1" ht="15.6" x14ac:dyDescent="0.3">
      <c r="B58" s="16"/>
      <c r="C58" s="17" t="s">
        <v>586</v>
      </c>
      <c r="D58" s="8">
        <f>'2. Part II Farm Expenses'!E24</f>
        <v>0</v>
      </c>
      <c r="E58" s="106"/>
    </row>
    <row r="59" spans="2:7" s="372" customFormat="1" ht="15.6" x14ac:dyDescent="0.3">
      <c r="B59" s="16"/>
      <c r="C59" s="17" t="s">
        <v>587</v>
      </c>
      <c r="D59" s="8">
        <f>'2. Part II Farm Expenses'!E25</f>
        <v>0</v>
      </c>
      <c r="E59" s="106"/>
    </row>
    <row r="60" spans="2:7" s="372" customFormat="1" ht="15.6" x14ac:dyDescent="0.3">
      <c r="B60" s="16"/>
      <c r="C60" s="17" t="s">
        <v>588</v>
      </c>
      <c r="D60" s="8">
        <f>'2. Part II Farm Expenses'!E26</f>
        <v>0</v>
      </c>
      <c r="E60" s="106"/>
    </row>
    <row r="61" spans="2:7" ht="15.6" x14ac:dyDescent="0.3">
      <c r="B61" s="16">
        <f>B57+1</f>
        <v>23</v>
      </c>
      <c r="C61" s="17" t="s">
        <v>21</v>
      </c>
      <c r="D61" s="8">
        <f>'2. Part II Farm Expenses'!E27</f>
        <v>0</v>
      </c>
      <c r="E61" s="106"/>
    </row>
    <row r="62" spans="2:7" ht="15.6" x14ac:dyDescent="0.3">
      <c r="B62" s="16">
        <f t="shared" si="0"/>
        <v>24</v>
      </c>
      <c r="C62" s="17" t="s">
        <v>22</v>
      </c>
      <c r="D62" s="8">
        <f>'2. Part II Farm Expenses'!E28</f>
        <v>0</v>
      </c>
      <c r="E62" s="106"/>
    </row>
    <row r="63" spans="2:7" ht="15.6" x14ac:dyDescent="0.3">
      <c r="B63" s="16"/>
      <c r="C63" s="17" t="s">
        <v>71</v>
      </c>
      <c r="D63" s="8">
        <f>'2. Part II Farm Expenses'!E29</f>
        <v>0</v>
      </c>
      <c r="E63" s="106"/>
    </row>
    <row r="64" spans="2:7" ht="15.6" x14ac:dyDescent="0.3">
      <c r="B64" s="16"/>
      <c r="C64" s="17" t="s">
        <v>55</v>
      </c>
      <c r="D64" s="8">
        <f>'2. Part II Farm Expenses'!E30</f>
        <v>0</v>
      </c>
      <c r="E64" s="106"/>
    </row>
    <row r="65" spans="2:5" ht="15.6" x14ac:dyDescent="0.3">
      <c r="B65" s="16">
        <f>B62+1</f>
        <v>25</v>
      </c>
      <c r="C65" s="17" t="s">
        <v>25</v>
      </c>
      <c r="D65" s="8">
        <f>'2. Part II Farm Expenses'!E31</f>
        <v>10000</v>
      </c>
      <c r="E65" s="106"/>
    </row>
    <row r="66" spans="2:5" ht="15.6" x14ac:dyDescent="0.3">
      <c r="B66" s="16">
        <f>B65+1</f>
        <v>26</v>
      </c>
      <c r="C66" s="17" t="s">
        <v>26</v>
      </c>
      <c r="D66" s="8">
        <f>'2. Part II Farm Expenses'!E32</f>
        <v>0</v>
      </c>
      <c r="E66" s="106"/>
    </row>
    <row r="67" spans="2:5" ht="15.6" x14ac:dyDescent="0.3">
      <c r="B67" s="16">
        <f t="shared" ref="B67:B71" si="1">B66+1</f>
        <v>27</v>
      </c>
      <c r="C67" s="17" t="s">
        <v>27</v>
      </c>
      <c r="D67" s="8">
        <f>'2. Part II Farm Expenses'!E33</f>
        <v>0</v>
      </c>
      <c r="E67" s="106"/>
    </row>
    <row r="68" spans="2:5" ht="15.6" x14ac:dyDescent="0.3">
      <c r="B68" s="16">
        <f t="shared" si="1"/>
        <v>28</v>
      </c>
      <c r="C68" s="17" t="s">
        <v>28</v>
      </c>
      <c r="D68" s="8">
        <f>'2. Part II Farm Expenses'!E34</f>
        <v>15000</v>
      </c>
      <c r="E68" s="106"/>
    </row>
    <row r="69" spans="2:5" ht="15.6" x14ac:dyDescent="0.3">
      <c r="B69" s="16">
        <f t="shared" si="1"/>
        <v>29</v>
      </c>
      <c r="C69" s="17" t="s">
        <v>29</v>
      </c>
      <c r="D69" s="8">
        <f>'2. Part II Farm Expenses'!E35</f>
        <v>5000</v>
      </c>
      <c r="E69" s="106" t="s">
        <v>219</v>
      </c>
    </row>
    <row r="70" spans="2:5" ht="15.6" x14ac:dyDescent="0.3">
      <c r="B70" s="16">
        <f t="shared" si="1"/>
        <v>30</v>
      </c>
      <c r="C70" s="17" t="s">
        <v>1</v>
      </c>
      <c r="D70" s="8">
        <f>'2. Part II Farm Expenses'!E36</f>
        <v>4000</v>
      </c>
      <c r="E70" s="106"/>
    </row>
    <row r="71" spans="2:5" ht="15.6" x14ac:dyDescent="0.3">
      <c r="B71" s="16">
        <f t="shared" si="1"/>
        <v>31</v>
      </c>
      <c r="C71" s="3" t="s">
        <v>30</v>
      </c>
      <c r="D71" s="8">
        <f>'2. Part II Farm Expenses'!E37</f>
        <v>14000</v>
      </c>
      <c r="E71" s="106"/>
    </row>
    <row r="72" spans="2:5" s="372" customFormat="1" ht="15.6" x14ac:dyDescent="0.3">
      <c r="B72" s="16"/>
      <c r="C72" s="3" t="s">
        <v>589</v>
      </c>
      <c r="D72" s="8">
        <f>'2. Part II Farm Expenses'!E38</f>
        <v>0</v>
      </c>
      <c r="E72" s="106"/>
    </row>
    <row r="73" spans="2:5" s="372" customFormat="1" ht="15.6" x14ac:dyDescent="0.3">
      <c r="B73" s="16"/>
      <c r="C73" s="3" t="s">
        <v>590</v>
      </c>
      <c r="D73" s="8">
        <f>'2. Part II Farm Expenses'!E39</f>
        <v>0</v>
      </c>
      <c r="E73" s="106"/>
    </row>
    <row r="74" spans="2:5" s="372" customFormat="1" ht="15.6" x14ac:dyDescent="0.3">
      <c r="B74" s="16"/>
      <c r="C74" s="3" t="s">
        <v>591</v>
      </c>
      <c r="D74" s="8">
        <f>'2. Part II Farm Expenses'!E40</f>
        <v>0</v>
      </c>
      <c r="E74" s="106"/>
    </row>
    <row r="75" spans="2:5" s="372" customFormat="1" ht="15.6" x14ac:dyDescent="0.3">
      <c r="B75" s="16"/>
      <c r="C75" s="3" t="s">
        <v>592</v>
      </c>
      <c r="D75" s="8">
        <f>'2. Part II Farm Expenses'!E41</f>
        <v>0</v>
      </c>
      <c r="E75" s="106"/>
    </row>
    <row r="76" spans="2:5" ht="15.6" x14ac:dyDescent="0.3">
      <c r="B76" s="16">
        <f>B71+1</f>
        <v>32</v>
      </c>
      <c r="C76" s="17" t="s">
        <v>31</v>
      </c>
      <c r="D76" s="8">
        <f>'2. Part II Farm Expenses'!E42</f>
        <v>0</v>
      </c>
      <c r="E76" s="106"/>
    </row>
    <row r="77" spans="2:5" ht="15.6" x14ac:dyDescent="0.3">
      <c r="B77" s="16"/>
      <c r="C77" s="136" t="str">
        <f>'2. Part II Farm Expenses'!C43</f>
        <v>a. Professional Fees</v>
      </c>
      <c r="D77" s="8">
        <f>'2. Part II Farm Expenses'!E43</f>
        <v>2000</v>
      </c>
      <c r="E77" s="106"/>
    </row>
    <row r="78" spans="2:5" ht="15.6" x14ac:dyDescent="0.3">
      <c r="B78" s="16"/>
      <c r="C78" s="109" t="str">
        <f>'2. Part II Farm Expenses'!C44</f>
        <v>b. Other</v>
      </c>
      <c r="D78" s="8">
        <f>'2. Part II Farm Expenses'!E44</f>
        <v>0</v>
      </c>
      <c r="E78" s="106"/>
    </row>
    <row r="79" spans="2:5" ht="15.6" x14ac:dyDescent="0.3">
      <c r="B79" s="16"/>
      <c r="C79" s="109" t="str">
        <f>'2. Part II Farm Expenses'!C45</f>
        <v>c Other</v>
      </c>
      <c r="D79" s="8">
        <f>'2. Part II Farm Expenses'!E45</f>
        <v>0</v>
      </c>
      <c r="E79" s="106"/>
    </row>
    <row r="80" spans="2:5" ht="15.6" x14ac:dyDescent="0.3">
      <c r="B80" s="16"/>
      <c r="C80" s="109" t="str">
        <f>'2. Part II Farm Expenses'!C46</f>
        <v>d Other</v>
      </c>
      <c r="D80" s="8">
        <f>'2. Part II Farm Expenses'!E46</f>
        <v>0</v>
      </c>
      <c r="E80" s="106"/>
    </row>
    <row r="81" spans="2:10" ht="15.6" x14ac:dyDescent="0.3">
      <c r="B81" s="16"/>
      <c r="C81" s="109" t="str">
        <f>'2. Part II Farm Expenses'!C47</f>
        <v>e. Other</v>
      </c>
      <c r="D81" s="8">
        <f>'2. Part II Farm Expenses'!E47</f>
        <v>0</v>
      </c>
      <c r="E81" s="106"/>
    </row>
    <row r="82" spans="2:10" ht="15.6" x14ac:dyDescent="0.3">
      <c r="B82" s="16"/>
      <c r="C82" s="109" t="str">
        <f>'2. Part II Farm Expenses'!C48</f>
        <v xml:space="preserve">f. Other </v>
      </c>
      <c r="D82" s="8">
        <f>'2. Part II Farm Expenses'!E48</f>
        <v>0</v>
      </c>
      <c r="E82" s="106"/>
    </row>
    <row r="83" spans="2:10" ht="15.6" x14ac:dyDescent="0.3">
      <c r="B83" s="4">
        <f>B76+1</f>
        <v>33</v>
      </c>
      <c r="C83" s="1" t="s">
        <v>263</v>
      </c>
      <c r="D83" s="11">
        <f>SUM(D40:D82)</f>
        <v>164698</v>
      </c>
      <c r="E83" s="106"/>
    </row>
    <row r="84" spans="2:10" s="138" customFormat="1" ht="15.6" x14ac:dyDescent="0.3">
      <c r="B84" s="4"/>
      <c r="C84" s="1" t="s">
        <v>251</v>
      </c>
      <c r="D84" s="11">
        <f>D44</f>
        <v>40000</v>
      </c>
      <c r="E84" s="106" t="s">
        <v>350</v>
      </c>
      <c r="H84" s="140"/>
    </row>
    <row r="85" spans="2:10" s="102" customFormat="1" ht="15.6" x14ac:dyDescent="0.3">
      <c r="B85" s="4"/>
      <c r="C85" s="13" t="s">
        <v>258</v>
      </c>
      <c r="D85" s="11">
        <f>D83-D84</f>
        <v>124698</v>
      </c>
      <c r="E85" s="106" t="s">
        <v>252</v>
      </c>
    </row>
    <row r="86" spans="2:10" s="138" customFormat="1" ht="15.6" x14ac:dyDescent="0.3">
      <c r="C86" s="7"/>
      <c r="D86" s="11"/>
      <c r="E86" s="126"/>
    </row>
    <row r="87" spans="2:10" s="138" customFormat="1" ht="15.6" x14ac:dyDescent="0.3">
      <c r="C87" s="1" t="s">
        <v>262</v>
      </c>
      <c r="D87" s="11"/>
      <c r="E87" s="106"/>
    </row>
    <row r="88" spans="2:10" s="138" customFormat="1" ht="15.6" x14ac:dyDescent="0.3">
      <c r="C88" s="7" t="s">
        <v>261</v>
      </c>
      <c r="D88" s="11">
        <f>'3. AccrualAdjustmentsData'!D86</f>
        <v>20000</v>
      </c>
      <c r="E88" s="141" t="s">
        <v>215</v>
      </c>
      <c r="G88" s="145"/>
      <c r="H88" s="140"/>
      <c r="J88" s="146"/>
    </row>
    <row r="90" spans="2:10" ht="15.6" x14ac:dyDescent="0.3">
      <c r="C90" s="7" t="s">
        <v>218</v>
      </c>
      <c r="E90" s="141" t="s">
        <v>215</v>
      </c>
    </row>
    <row r="91" spans="2:10" ht="15.6" x14ac:dyDescent="0.3">
      <c r="C91" s="107" t="s">
        <v>166</v>
      </c>
      <c r="D91" s="108">
        <f>'3. AccrualAdjustmentsData'!H29</f>
        <v>-2600</v>
      </c>
      <c r="E91" s="106"/>
    </row>
    <row r="92" spans="2:10" ht="15.6" x14ac:dyDescent="0.3">
      <c r="C92" s="107" t="s">
        <v>140</v>
      </c>
      <c r="D92" s="108">
        <f>'3. AccrualAdjustmentsData'!H35</f>
        <v>0</v>
      </c>
      <c r="E92" s="106"/>
    </row>
    <row r="93" spans="2:10" ht="15.6" x14ac:dyDescent="0.3">
      <c r="C93" s="107" t="s">
        <v>167</v>
      </c>
      <c r="D93" s="108">
        <f>'3. AccrualAdjustmentsData'!H41</f>
        <v>0</v>
      </c>
      <c r="E93" s="106"/>
      <c r="G93" s="142"/>
    </row>
    <row r="94" spans="2:10" ht="15.6" x14ac:dyDescent="0.3">
      <c r="C94" s="107" t="s">
        <v>97</v>
      </c>
      <c r="D94" s="108">
        <f>'3. AccrualAdjustmentsData'!H50</f>
        <v>0</v>
      </c>
      <c r="E94" s="106"/>
    </row>
    <row r="95" spans="2:10" ht="15.6" x14ac:dyDescent="0.3">
      <c r="C95" s="93" t="s">
        <v>168</v>
      </c>
      <c r="D95" s="108">
        <f>'3. AccrualAdjustmentsData'!H55</f>
        <v>0</v>
      </c>
      <c r="E95" s="106"/>
    </row>
    <row r="96" spans="2:10" ht="15.6" x14ac:dyDescent="0.3">
      <c r="C96" s="93" t="s">
        <v>210</v>
      </c>
      <c r="D96" s="108">
        <f>'3. AccrualAdjustmentsData'!H62</f>
        <v>0</v>
      </c>
      <c r="E96" s="106"/>
    </row>
    <row r="97" spans="3:10" ht="15.6" x14ac:dyDescent="0.3">
      <c r="C97" s="93" t="s">
        <v>196</v>
      </c>
      <c r="D97" s="108">
        <f>'3. AccrualAdjustmentsData'!H59</f>
        <v>0</v>
      </c>
      <c r="E97" s="106"/>
    </row>
    <row r="98" spans="3:10" s="110" customFormat="1" ht="15.6" x14ac:dyDescent="0.3">
      <c r="C98" s="93" t="s">
        <v>160</v>
      </c>
      <c r="D98" s="108">
        <f>'3. AccrualAdjustmentsData'!H57</f>
        <v>0</v>
      </c>
      <c r="E98" s="106"/>
    </row>
    <row r="99" spans="3:10" ht="15.6" x14ac:dyDescent="0.3">
      <c r="C99" s="7" t="s">
        <v>169</v>
      </c>
      <c r="D99" s="116">
        <f>SUM(D91:D98)</f>
        <v>-2600</v>
      </c>
      <c r="E99" s="106"/>
    </row>
    <row r="100" spans="3:10" s="138" customFormat="1" ht="15.6" x14ac:dyDescent="0.3">
      <c r="C100" s="7"/>
      <c r="D100" s="116"/>
      <c r="E100" s="191"/>
    </row>
    <row r="101" spans="3:10" s="138" customFormat="1" ht="15.6" x14ac:dyDescent="0.3">
      <c r="C101" s="13" t="s">
        <v>194</v>
      </c>
      <c r="D101" s="24">
        <v>10000</v>
      </c>
      <c r="E101" s="106" t="s">
        <v>256</v>
      </c>
    </row>
    <row r="102" spans="3:10" s="112" customFormat="1" ht="15.6" x14ac:dyDescent="0.3">
      <c r="C102" s="13" t="s">
        <v>207</v>
      </c>
      <c r="D102" s="108"/>
      <c r="E102" s="126"/>
    </row>
    <row r="103" spans="3:10" s="140" customFormat="1" ht="15.6" x14ac:dyDescent="0.3">
      <c r="C103" s="152" t="s">
        <v>318</v>
      </c>
      <c r="D103" s="271">
        <v>50000</v>
      </c>
      <c r="E103" s="106" t="s">
        <v>320</v>
      </c>
      <c r="F103" s="115" t="s">
        <v>316</v>
      </c>
    </row>
    <row r="104" spans="3:10" ht="15.6" x14ac:dyDescent="0.3">
      <c r="C104" s="7" t="s">
        <v>0</v>
      </c>
      <c r="D104" s="116">
        <f>D85+D88+D99+D101+D103</f>
        <v>202098</v>
      </c>
      <c r="E104" s="106" t="s">
        <v>353</v>
      </c>
    </row>
    <row r="105" spans="3:10" s="140" customFormat="1" ht="15.6" x14ac:dyDescent="0.3">
      <c r="C105" s="7"/>
      <c r="D105" s="116"/>
      <c r="E105" s="126"/>
    </row>
    <row r="106" spans="3:10" s="140" customFormat="1" ht="15.6" x14ac:dyDescent="0.3">
      <c r="C106" s="7" t="s">
        <v>268</v>
      </c>
      <c r="D106" s="116">
        <f>D104-D88-D118</f>
        <v>173400</v>
      </c>
      <c r="E106" s="118" t="s">
        <v>266</v>
      </c>
      <c r="G106" s="144"/>
      <c r="J106" s="146"/>
    </row>
    <row r="107" spans="3:10" s="139" customFormat="1" ht="15.6" x14ac:dyDescent="0.3">
      <c r="C107" s="150"/>
      <c r="D107" s="116"/>
      <c r="E107" s="126"/>
      <c r="F107" s="139" t="s">
        <v>451</v>
      </c>
    </row>
    <row r="108" spans="3:10" ht="15.6" x14ac:dyDescent="0.3">
      <c r="C108" s="6" t="s">
        <v>265</v>
      </c>
      <c r="D108" s="11">
        <f>D36</f>
        <v>299017.5</v>
      </c>
      <c r="E108" s="106" t="s">
        <v>269</v>
      </c>
      <c r="F108" s="74"/>
    </row>
    <row r="109" spans="3:10" s="142" customFormat="1" ht="15.6" x14ac:dyDescent="0.3">
      <c r="C109" s="6"/>
      <c r="D109" s="11"/>
      <c r="E109" s="106"/>
      <c r="F109" s="74"/>
    </row>
    <row r="110" spans="3:10" ht="15.6" x14ac:dyDescent="0.3">
      <c r="C110" s="7" t="s">
        <v>208</v>
      </c>
      <c r="D110" s="11">
        <f>D36-D104</f>
        <v>96919.5</v>
      </c>
      <c r="E110" s="106" t="s">
        <v>354</v>
      </c>
    </row>
    <row r="111" spans="3:10" s="142" customFormat="1" ht="15.6" x14ac:dyDescent="0.3">
      <c r="C111" s="7" t="s">
        <v>360</v>
      </c>
      <c r="D111" s="11">
        <f>D110+D117+D118</f>
        <v>125617.5</v>
      </c>
      <c r="E111" s="106" t="s">
        <v>361</v>
      </c>
      <c r="F111" s="74"/>
    </row>
    <row r="112" spans="3:10" s="135" customFormat="1" ht="15.6" x14ac:dyDescent="0.3">
      <c r="C112" s="7" t="s">
        <v>183</v>
      </c>
      <c r="D112" s="11"/>
      <c r="E112" s="127"/>
    </row>
    <row r="113" spans="3:8" ht="15.6" x14ac:dyDescent="0.3">
      <c r="C113" s="7" t="s">
        <v>48</v>
      </c>
      <c r="D113" s="11">
        <f>D36</f>
        <v>299017.5</v>
      </c>
      <c r="F113" s="74"/>
    </row>
    <row r="114" spans="3:8" s="142" customFormat="1" ht="15.6" x14ac:dyDescent="0.3">
      <c r="C114" s="7"/>
      <c r="D114" s="11"/>
      <c r="F114" s="74"/>
    </row>
    <row r="115" spans="3:8" s="142" customFormat="1" ht="15.6" x14ac:dyDescent="0.3">
      <c r="C115" s="7" t="s">
        <v>295</v>
      </c>
      <c r="D115" s="11"/>
      <c r="E115" s="7" t="s">
        <v>267</v>
      </c>
      <c r="F115" s="74"/>
    </row>
    <row r="116" spans="3:8" s="142" customFormat="1" ht="15.6" x14ac:dyDescent="0.3">
      <c r="C116" s="17" t="s">
        <v>351</v>
      </c>
      <c r="D116" s="108">
        <f>D104-D118-D117</f>
        <v>173400</v>
      </c>
      <c r="E116" s="148">
        <f>IF($D$113=0,0,D116/$D$113)</f>
        <v>0.57989916978103284</v>
      </c>
      <c r="F116" s="122"/>
    </row>
    <row r="117" spans="3:8" s="142" customFormat="1" ht="15.6" x14ac:dyDescent="0.3">
      <c r="C117" s="17" t="s">
        <v>352</v>
      </c>
      <c r="D117" s="149">
        <f>D88</f>
        <v>20000</v>
      </c>
      <c r="E117" s="148">
        <f t="shared" ref="E117:E119" si="2">IF($D$113=0,0,D117/$D$113)</f>
        <v>6.688571739112259E-2</v>
      </c>
      <c r="F117" s="122"/>
    </row>
    <row r="118" spans="3:8" ht="15.6" x14ac:dyDescent="0.3">
      <c r="C118" s="17" t="s">
        <v>365</v>
      </c>
      <c r="D118" s="149">
        <f>D55+D56+D96+D97</f>
        <v>8698</v>
      </c>
      <c r="E118" s="148">
        <f t="shared" si="2"/>
        <v>2.9088598493399214E-2</v>
      </c>
      <c r="F118" s="74" t="s">
        <v>270</v>
      </c>
      <c r="G118" s="17"/>
    </row>
    <row r="119" spans="3:8" ht="15.6" x14ac:dyDescent="0.3">
      <c r="C119" s="7" t="s">
        <v>357</v>
      </c>
      <c r="D119" s="11">
        <f>D110</f>
        <v>96919.5</v>
      </c>
      <c r="E119" s="148">
        <f t="shared" si="2"/>
        <v>0.32412651433444528</v>
      </c>
      <c r="F119" s="122">
        <f>SUM(D116:D119)</f>
        <v>299017.5</v>
      </c>
      <c r="G119" s="151">
        <f>SUM(E116:E119)</f>
        <v>0.99999999999999989</v>
      </c>
      <c r="H119" s="104"/>
    </row>
    <row r="120" spans="3:8" ht="15.6" x14ac:dyDescent="0.3">
      <c r="C120" s="147" t="s">
        <v>319</v>
      </c>
      <c r="D120" s="114"/>
      <c r="E120" s="90"/>
    </row>
    <row r="121" spans="3:8" x14ac:dyDescent="0.3">
      <c r="C121" s="363" t="s">
        <v>571</v>
      </c>
      <c r="D121" s="363"/>
      <c r="E121" s="363"/>
    </row>
    <row r="122" spans="3:8" x14ac:dyDescent="0.3">
      <c r="C122" s="468"/>
      <c r="D122" s="469"/>
      <c r="E122" s="470"/>
    </row>
  </sheetData>
  <sheetProtection sheet="1" objects="1" scenarios="1"/>
  <mergeCells count="3">
    <mergeCell ref="B1:E1"/>
    <mergeCell ref="B2:C2"/>
    <mergeCell ref="C122:E122"/>
  </mergeCells>
  <pageMargins left="0.7" right="0.7" top="0.75" bottom="0.75" header="0.3" footer="0.3"/>
  <pageSetup scale="68" orientation="portrait" horizontalDpi="4294967295" verticalDpi="4294967295" r:id="rId1"/>
  <headerFooter>
    <oddFooter xml:space="preserve">&amp;L&amp;F&amp;R&amp;A
Page&amp;Pof &amp;N </oddFooter>
  </headerFooter>
  <rowBreaks count="1" manualBreakCount="1">
    <brk id="6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17732-D21D-40A5-8B7D-4AE900B3523A}">
  <sheetPr>
    <pageSetUpPr fitToPage="1"/>
  </sheetPr>
  <dimension ref="A1:L64"/>
  <sheetViews>
    <sheetView workbookViewId="0">
      <selection activeCell="B1" sqref="B1"/>
    </sheetView>
  </sheetViews>
  <sheetFormatPr defaultRowHeight="14.4" x14ac:dyDescent="0.3"/>
  <cols>
    <col min="1" max="1" width="1.88671875" customWidth="1"/>
    <col min="2" max="2" width="6.88671875" style="135" customWidth="1"/>
    <col min="3" max="3" width="8.21875" customWidth="1"/>
    <col min="4" max="4" width="31.77734375" customWidth="1"/>
    <col min="5" max="5" width="15.44140625" customWidth="1"/>
    <col min="6" max="6" width="4.6640625" customWidth="1"/>
    <col min="7" max="7" width="17.88671875" customWidth="1"/>
    <col min="8" max="8" width="3.33203125" style="440" customWidth="1"/>
    <col min="9" max="9" width="14.21875" customWidth="1"/>
    <col min="10" max="10" width="4.109375" customWidth="1"/>
    <col min="11" max="11" width="10.33203125" customWidth="1"/>
    <col min="12" max="12" width="12.33203125" customWidth="1"/>
  </cols>
  <sheetData>
    <row r="1" spans="1:11" ht="17.399999999999999" x14ac:dyDescent="0.3">
      <c r="A1" s="15"/>
      <c r="C1" s="475" t="s">
        <v>371</v>
      </c>
      <c r="D1" s="476"/>
      <c r="E1" s="476"/>
      <c r="F1" s="476"/>
      <c r="G1" s="476"/>
      <c r="H1" s="476"/>
      <c r="I1" s="476"/>
      <c r="J1" s="477"/>
      <c r="K1" s="15"/>
    </row>
    <row r="2" spans="1:11" x14ac:dyDescent="0.3">
      <c r="A2" s="15"/>
      <c r="C2" s="15"/>
      <c r="D2" s="15"/>
      <c r="E2" s="15"/>
      <c r="F2" s="15"/>
      <c r="G2" s="15"/>
      <c r="I2" s="15"/>
      <c r="J2" s="15"/>
      <c r="K2" s="15"/>
    </row>
    <row r="3" spans="1:11" ht="15.6" x14ac:dyDescent="0.3">
      <c r="A3" s="15"/>
      <c r="C3" s="27" t="s">
        <v>79</v>
      </c>
      <c r="D3" s="55" t="str">
        <f>'1. Part I Farm Income'!C3</f>
        <v>Methodology Test Ranch</v>
      </c>
      <c r="E3" s="28"/>
      <c r="F3" s="28"/>
      <c r="G3" s="28"/>
      <c r="H3" s="28"/>
      <c r="I3" s="29" t="s">
        <v>80</v>
      </c>
      <c r="J3" s="15"/>
      <c r="K3" s="15"/>
    </row>
    <row r="4" spans="1:11" ht="15.6" x14ac:dyDescent="0.3">
      <c r="A4" s="15"/>
      <c r="C4" s="15"/>
      <c r="D4" s="15"/>
      <c r="E4" s="29" t="s">
        <v>81</v>
      </c>
      <c r="F4" s="29"/>
      <c r="G4" s="29" t="s">
        <v>82</v>
      </c>
      <c r="H4" s="439"/>
      <c r="I4" s="28" t="s">
        <v>83</v>
      </c>
      <c r="J4" s="15"/>
      <c r="K4" s="15"/>
    </row>
    <row r="5" spans="1:11" ht="15.6" x14ac:dyDescent="0.3">
      <c r="A5" s="15"/>
      <c r="C5" s="15"/>
      <c r="D5" s="15"/>
      <c r="E5" s="28" t="s">
        <v>84</v>
      </c>
      <c r="F5" s="263"/>
      <c r="G5" s="28" t="s">
        <v>84</v>
      </c>
      <c r="H5" s="28"/>
      <c r="I5" s="28" t="s">
        <v>85</v>
      </c>
      <c r="J5" s="15"/>
      <c r="K5" s="15"/>
    </row>
    <row r="6" spans="1:11" ht="15.6" x14ac:dyDescent="0.3">
      <c r="A6" s="15"/>
      <c r="C6" s="31" t="s">
        <v>86</v>
      </c>
      <c r="D6" s="15"/>
      <c r="E6" s="137">
        <v>44197</v>
      </c>
      <c r="F6" s="264"/>
      <c r="G6" s="137">
        <v>44561</v>
      </c>
      <c r="H6" s="137"/>
      <c r="I6" s="30"/>
      <c r="J6" s="15"/>
      <c r="K6" s="15"/>
    </row>
    <row r="7" spans="1:11" ht="15.6" x14ac:dyDescent="0.3">
      <c r="A7" s="15"/>
      <c r="C7" s="27" t="s">
        <v>87</v>
      </c>
      <c r="D7" s="15"/>
      <c r="E7" s="15"/>
      <c r="F7" s="265"/>
      <c r="G7" s="15"/>
      <c r="I7" s="15"/>
      <c r="J7" s="15"/>
      <c r="K7" s="15"/>
    </row>
    <row r="8" spans="1:11" ht="15.6" x14ac:dyDescent="0.3">
      <c r="A8" s="15"/>
      <c r="C8" s="15"/>
      <c r="D8" s="96" t="s">
        <v>220</v>
      </c>
      <c r="E8" s="32">
        <v>60000</v>
      </c>
      <c r="F8" s="266"/>
      <c r="G8" s="32">
        <v>40000</v>
      </c>
      <c r="H8" s="32"/>
      <c r="I8" s="32"/>
      <c r="J8" s="15"/>
      <c r="K8" s="15"/>
    </row>
    <row r="9" spans="1:11" ht="15.6" x14ac:dyDescent="0.3">
      <c r="A9" s="15"/>
      <c r="C9" s="15"/>
      <c r="D9" s="96" t="s">
        <v>89</v>
      </c>
      <c r="E9" s="32">
        <v>0</v>
      </c>
      <c r="F9" s="266"/>
      <c r="G9" s="32">
        <v>5000</v>
      </c>
      <c r="H9" s="32"/>
      <c r="I9" s="32"/>
      <c r="J9" s="15"/>
      <c r="K9" s="15"/>
    </row>
    <row r="10" spans="1:11" ht="15.6" x14ac:dyDescent="0.3">
      <c r="A10" s="15"/>
      <c r="C10" s="15"/>
      <c r="D10" s="96" t="s">
        <v>223</v>
      </c>
      <c r="E10" s="32">
        <v>0</v>
      </c>
      <c r="F10" s="266"/>
      <c r="G10" s="32">
        <v>0</v>
      </c>
      <c r="H10" s="32"/>
      <c r="I10" s="32"/>
      <c r="J10" s="15"/>
      <c r="K10" s="15"/>
    </row>
    <row r="11" spans="1:11" ht="15.6" x14ac:dyDescent="0.3">
      <c r="A11" s="15"/>
      <c r="C11" s="15"/>
      <c r="D11" s="96" t="s">
        <v>88</v>
      </c>
      <c r="E11" s="32">
        <v>0</v>
      </c>
      <c r="F11" s="266"/>
      <c r="G11" s="32">
        <v>0</v>
      </c>
      <c r="H11" s="32"/>
      <c r="I11" s="32"/>
      <c r="J11" s="15"/>
      <c r="K11" s="15"/>
    </row>
    <row r="12" spans="1:11" ht="15.6" x14ac:dyDescent="0.3">
      <c r="A12" s="15"/>
      <c r="C12" s="15"/>
      <c r="D12" s="96" t="s">
        <v>88</v>
      </c>
      <c r="E12" s="32">
        <v>0</v>
      </c>
      <c r="F12" s="266"/>
      <c r="G12" s="32">
        <v>0</v>
      </c>
      <c r="H12" s="32"/>
      <c r="I12" s="32"/>
      <c r="J12" s="15"/>
      <c r="K12" s="15"/>
    </row>
    <row r="13" spans="1:11" ht="15.6" x14ac:dyDescent="0.3">
      <c r="A13" s="15"/>
      <c r="C13" s="15"/>
      <c r="D13" s="96" t="s">
        <v>88</v>
      </c>
      <c r="E13" s="32">
        <v>0</v>
      </c>
      <c r="F13" s="266"/>
      <c r="G13" s="32">
        <v>0</v>
      </c>
      <c r="H13" s="32"/>
      <c r="I13" s="32"/>
      <c r="J13" s="15"/>
      <c r="K13" s="15"/>
    </row>
    <row r="14" spans="1:11" ht="15.6" x14ac:dyDescent="0.3">
      <c r="A14" s="15"/>
      <c r="C14" s="27" t="s">
        <v>90</v>
      </c>
      <c r="D14" s="15"/>
      <c r="E14" s="33">
        <f>SUM(E8:E13)</f>
        <v>60000</v>
      </c>
      <c r="F14" s="38"/>
      <c r="G14" s="33">
        <f>SUM(G8:G13)</f>
        <v>45000</v>
      </c>
      <c r="H14" s="33"/>
      <c r="I14" s="33">
        <f>((E14+G14)/2)</f>
        <v>52500</v>
      </c>
      <c r="J14" s="15"/>
      <c r="K14" s="15"/>
    </row>
    <row r="15" spans="1:11" ht="15.6" x14ac:dyDescent="0.3">
      <c r="A15" s="15"/>
      <c r="C15" s="15"/>
      <c r="D15" s="15"/>
      <c r="E15" s="52"/>
      <c r="F15" s="267"/>
      <c r="G15" s="52"/>
      <c r="H15" s="52"/>
      <c r="I15" s="34"/>
      <c r="J15" s="15"/>
      <c r="K15" s="15"/>
    </row>
    <row r="16" spans="1:11" ht="15.6" x14ac:dyDescent="0.3">
      <c r="A16" s="15"/>
      <c r="C16" s="27" t="s">
        <v>91</v>
      </c>
      <c r="D16" s="15"/>
      <c r="E16" s="32"/>
      <c r="F16" s="266"/>
      <c r="G16" s="32"/>
      <c r="H16" s="32"/>
      <c r="I16" s="32"/>
      <c r="K16" s="115" t="s">
        <v>250</v>
      </c>
    </row>
    <row r="17" spans="1:11" ht="15.6" x14ac:dyDescent="0.3">
      <c r="A17" s="15"/>
      <c r="C17" s="31"/>
      <c r="D17" s="96" t="s">
        <v>367</v>
      </c>
      <c r="E17" s="35">
        <v>150000</v>
      </c>
      <c r="F17" s="266"/>
      <c r="G17" s="32">
        <v>130000</v>
      </c>
      <c r="H17" s="32"/>
      <c r="I17" s="36"/>
      <c r="K17" s="15"/>
    </row>
    <row r="18" spans="1:11" ht="15.6" x14ac:dyDescent="0.3">
      <c r="A18" s="15"/>
      <c r="C18" s="31"/>
      <c r="D18" s="96" t="s">
        <v>92</v>
      </c>
      <c r="E18" s="32">
        <v>0</v>
      </c>
      <c r="F18" s="266"/>
      <c r="G18" s="32">
        <v>0</v>
      </c>
      <c r="H18" s="32"/>
      <c r="I18" s="36"/>
      <c r="J18" s="15"/>
      <c r="K18" s="15"/>
    </row>
    <row r="19" spans="1:11" ht="15.6" x14ac:dyDescent="0.3">
      <c r="A19" s="15"/>
      <c r="C19" s="31"/>
      <c r="D19" s="96" t="s">
        <v>221</v>
      </c>
      <c r="E19" s="32">
        <v>0</v>
      </c>
      <c r="F19" s="266"/>
      <c r="G19" s="32">
        <v>0</v>
      </c>
      <c r="H19" s="32"/>
      <c r="I19" s="36"/>
      <c r="J19" s="15"/>
      <c r="K19" s="15"/>
    </row>
    <row r="20" spans="1:11" ht="15.6" x14ac:dyDescent="0.3">
      <c r="A20" s="15"/>
      <c r="C20" s="31"/>
      <c r="D20" s="96" t="s">
        <v>222</v>
      </c>
      <c r="E20" s="32">
        <v>4000000</v>
      </c>
      <c r="F20" s="266"/>
      <c r="G20" s="32">
        <v>4000000</v>
      </c>
      <c r="H20" s="32"/>
      <c r="I20" s="36"/>
      <c r="J20" s="15"/>
      <c r="K20" s="15"/>
    </row>
    <row r="21" spans="1:11" ht="15.6" x14ac:dyDescent="0.3">
      <c r="A21" s="15"/>
      <c r="C21" s="31"/>
      <c r="D21" s="96" t="s">
        <v>368</v>
      </c>
      <c r="E21" s="32">
        <v>72000</v>
      </c>
      <c r="F21" s="266"/>
      <c r="G21" s="32">
        <v>72000</v>
      </c>
      <c r="H21" s="32"/>
      <c r="I21" s="36"/>
      <c r="J21" s="15"/>
      <c r="K21" s="15"/>
    </row>
    <row r="22" spans="1:11" s="135" customFormat="1" ht="15.6" x14ac:dyDescent="0.3">
      <c r="C22" s="31"/>
      <c r="D22" s="96" t="s">
        <v>521</v>
      </c>
      <c r="E22" s="32">
        <v>589900</v>
      </c>
      <c r="F22" s="266"/>
      <c r="G22" s="32">
        <v>589900</v>
      </c>
      <c r="H22" s="32"/>
      <c r="I22" s="36"/>
    </row>
    <row r="23" spans="1:11" s="135" customFormat="1" ht="15.6" x14ac:dyDescent="0.3">
      <c r="C23" s="31"/>
      <c r="D23" s="96" t="s">
        <v>676</v>
      </c>
      <c r="E23" s="32">
        <v>58300</v>
      </c>
      <c r="F23" s="266"/>
      <c r="G23" s="32">
        <v>58300</v>
      </c>
      <c r="H23" s="32"/>
      <c r="I23" s="36"/>
    </row>
    <row r="24" spans="1:11" s="369" customFormat="1" ht="15.6" x14ac:dyDescent="0.3">
      <c r="C24" s="31"/>
      <c r="D24" s="96" t="s">
        <v>92</v>
      </c>
      <c r="E24" s="32">
        <v>0</v>
      </c>
      <c r="F24" s="266"/>
      <c r="G24" s="32">
        <v>0</v>
      </c>
      <c r="H24" s="32"/>
      <c r="I24" s="36"/>
    </row>
    <row r="25" spans="1:11" ht="15.6" x14ac:dyDescent="0.3">
      <c r="A25" s="15"/>
      <c r="C25" s="31"/>
      <c r="D25" s="96" t="s">
        <v>92</v>
      </c>
      <c r="E25" s="32">
        <v>0</v>
      </c>
      <c r="F25" s="266"/>
      <c r="G25" s="32">
        <v>0</v>
      </c>
      <c r="H25" s="32"/>
      <c r="I25" s="36"/>
      <c r="J25" s="15"/>
      <c r="K25" s="15"/>
    </row>
    <row r="26" spans="1:11" ht="15.6" x14ac:dyDescent="0.3">
      <c r="A26" s="15"/>
      <c r="C26" s="27" t="s">
        <v>93</v>
      </c>
      <c r="D26" s="15"/>
      <c r="E26" s="37">
        <f>SUM(E17:E25)</f>
        <v>4870200</v>
      </c>
      <c r="F26" s="268"/>
      <c r="G26" s="37">
        <f>SUM(G17:G25)</f>
        <v>4850200</v>
      </c>
      <c r="H26" s="37"/>
      <c r="I26" s="36"/>
      <c r="J26" s="15"/>
      <c r="K26" s="15"/>
    </row>
    <row r="27" spans="1:11" ht="15.6" x14ac:dyDescent="0.3">
      <c r="A27" s="15"/>
      <c r="C27" s="15"/>
      <c r="D27" s="15"/>
      <c r="E27" s="52"/>
      <c r="F27" s="267"/>
      <c r="G27" s="52"/>
      <c r="H27" s="52"/>
      <c r="I27" s="36"/>
      <c r="J27" s="15"/>
      <c r="K27" s="15"/>
    </row>
    <row r="28" spans="1:11" ht="15.6" x14ac:dyDescent="0.3">
      <c r="A28" s="15"/>
      <c r="C28" s="31" t="s">
        <v>94</v>
      </c>
      <c r="D28" s="15"/>
      <c r="E28" s="33">
        <f>E14+E26</f>
        <v>4930200</v>
      </c>
      <c r="F28" s="38"/>
      <c r="G28" s="33">
        <f>G14+G26</f>
        <v>4895200</v>
      </c>
      <c r="H28" s="33"/>
      <c r="I28" s="33">
        <f>((E28+G28)/2)</f>
        <v>4912700</v>
      </c>
      <c r="J28" s="15"/>
      <c r="K28" s="15"/>
    </row>
    <row r="29" spans="1:11" ht="15.6" x14ac:dyDescent="0.3">
      <c r="A29" s="15"/>
      <c r="C29" s="15"/>
      <c r="D29" s="15"/>
      <c r="E29" s="52"/>
      <c r="F29" s="267"/>
      <c r="G29" s="52"/>
      <c r="H29" s="52"/>
      <c r="I29" s="36"/>
      <c r="J29" s="15"/>
      <c r="K29" s="15"/>
    </row>
    <row r="30" spans="1:11" ht="15.6" x14ac:dyDescent="0.3">
      <c r="A30" s="15"/>
      <c r="C30" s="31" t="s">
        <v>95</v>
      </c>
      <c r="D30" s="15"/>
      <c r="E30" s="52"/>
      <c r="F30" s="267"/>
      <c r="G30" s="52"/>
      <c r="H30" s="52"/>
      <c r="I30" s="36"/>
      <c r="J30" s="15"/>
      <c r="K30" s="15"/>
    </row>
    <row r="31" spans="1:11" ht="15.6" x14ac:dyDescent="0.3">
      <c r="A31" s="15"/>
      <c r="C31" s="27" t="s">
        <v>96</v>
      </c>
      <c r="D31" s="15"/>
      <c r="E31" s="52"/>
      <c r="F31" s="267"/>
      <c r="G31" s="52"/>
      <c r="H31" s="52"/>
      <c r="I31" s="36"/>
      <c r="J31" s="15"/>
      <c r="K31" s="15"/>
    </row>
    <row r="32" spans="1:11" ht="15.6" x14ac:dyDescent="0.3">
      <c r="A32" s="15"/>
      <c r="C32" s="15"/>
      <c r="D32" s="111" t="s">
        <v>97</v>
      </c>
      <c r="E32" s="32">
        <v>0</v>
      </c>
      <c r="F32" s="266"/>
      <c r="G32" s="32">
        <v>0</v>
      </c>
      <c r="H32" s="32"/>
      <c r="I32" s="36"/>
      <c r="K32" s="7" t="s">
        <v>248</v>
      </c>
    </row>
    <row r="33" spans="1:12" ht="15.6" x14ac:dyDescent="0.3">
      <c r="A33" s="15"/>
      <c r="C33" s="15"/>
      <c r="D33" s="65" t="s">
        <v>680</v>
      </c>
      <c r="E33" s="32">
        <v>20000</v>
      </c>
      <c r="F33" s="266"/>
      <c r="G33" s="32">
        <v>25000</v>
      </c>
      <c r="H33" s="32"/>
      <c r="I33" s="36"/>
      <c r="K33" s="17" t="s">
        <v>247</v>
      </c>
    </row>
    <row r="34" spans="1:12" s="103" customFormat="1" ht="15.6" x14ac:dyDescent="0.3">
      <c r="B34" s="135"/>
      <c r="D34" s="65" t="s">
        <v>669</v>
      </c>
      <c r="E34" s="32">
        <v>0</v>
      </c>
      <c r="F34" s="266"/>
      <c r="G34" s="32">
        <v>0</v>
      </c>
      <c r="H34" s="32"/>
      <c r="I34" s="36"/>
      <c r="K34" s="17" t="s">
        <v>247</v>
      </c>
    </row>
    <row r="35" spans="1:12" s="103" customFormat="1" ht="15.6" x14ac:dyDescent="0.3">
      <c r="B35" s="135"/>
      <c r="D35" s="96" t="s">
        <v>98</v>
      </c>
      <c r="E35" s="32">
        <v>0</v>
      </c>
      <c r="F35" s="266"/>
      <c r="G35" s="32">
        <v>0</v>
      </c>
      <c r="H35" s="32"/>
      <c r="I35" s="36"/>
    </row>
    <row r="36" spans="1:12" ht="15.6" x14ac:dyDescent="0.3">
      <c r="A36" s="15"/>
      <c r="C36" s="15"/>
      <c r="D36" s="96" t="s">
        <v>98</v>
      </c>
      <c r="E36" s="32">
        <v>0</v>
      </c>
      <c r="F36" s="266"/>
      <c r="G36" s="32">
        <v>0</v>
      </c>
      <c r="H36" s="32"/>
      <c r="I36" s="36"/>
      <c r="J36" s="15"/>
      <c r="K36" s="15"/>
    </row>
    <row r="37" spans="1:12" ht="15.6" x14ac:dyDescent="0.3">
      <c r="A37" s="15"/>
      <c r="C37" s="15"/>
      <c r="D37" s="96" t="s">
        <v>98</v>
      </c>
      <c r="E37" s="32">
        <v>0</v>
      </c>
      <c r="F37" s="266"/>
      <c r="G37" s="32">
        <v>0</v>
      </c>
      <c r="H37" s="32"/>
      <c r="I37" s="36"/>
      <c r="J37" s="15"/>
      <c r="K37" s="86" t="s">
        <v>681</v>
      </c>
      <c r="L37" s="86"/>
    </row>
    <row r="38" spans="1:12" ht="15.6" x14ac:dyDescent="0.3">
      <c r="A38" s="15"/>
      <c r="C38" s="27" t="s">
        <v>99</v>
      </c>
      <c r="D38" s="15"/>
      <c r="E38" s="37">
        <f>SUM(E32:E37)</f>
        <v>20000</v>
      </c>
      <c r="F38" s="38"/>
      <c r="G38" s="37">
        <f>SUM(G32:G37)</f>
        <v>25000</v>
      </c>
      <c r="H38" s="37"/>
      <c r="I38" s="33">
        <f>((E38+G38)/2)</f>
        <v>22500</v>
      </c>
      <c r="J38" s="15"/>
      <c r="K38" s="433">
        <f>E14-E38</f>
        <v>40000</v>
      </c>
      <c r="L38" s="433">
        <f>G14-G38</f>
        <v>20000</v>
      </c>
    </row>
    <row r="39" spans="1:12" ht="15.6" x14ac:dyDescent="0.3">
      <c r="A39" s="15"/>
      <c r="C39" s="31"/>
      <c r="D39" s="15"/>
      <c r="E39" s="32"/>
      <c r="F39" s="266"/>
      <c r="G39" s="32"/>
      <c r="H39" s="32"/>
      <c r="I39" s="36"/>
      <c r="J39" s="15"/>
      <c r="K39" s="15"/>
    </row>
    <row r="40" spans="1:12" ht="15.6" x14ac:dyDescent="0.3">
      <c r="A40" s="15"/>
      <c r="C40" s="27" t="s">
        <v>100</v>
      </c>
      <c r="D40" s="15"/>
      <c r="E40" s="32"/>
      <c r="F40" s="266"/>
      <c r="G40" s="32"/>
      <c r="H40" s="32"/>
      <c r="I40" s="36"/>
      <c r="J40" s="15"/>
      <c r="K40" s="15"/>
    </row>
    <row r="41" spans="1:12" ht="15.6" x14ac:dyDescent="0.3">
      <c r="A41" s="15"/>
      <c r="C41" s="31"/>
      <c r="D41" s="96" t="s">
        <v>225</v>
      </c>
      <c r="E41" s="32">
        <v>200000</v>
      </c>
      <c r="F41" s="266"/>
      <c r="G41" s="32">
        <v>200000</v>
      </c>
      <c r="H41" s="32"/>
      <c r="I41" s="36"/>
      <c r="J41" s="15"/>
      <c r="K41" s="15"/>
    </row>
    <row r="42" spans="1:12" ht="15.6" x14ac:dyDescent="0.3">
      <c r="A42" s="15"/>
      <c r="C42" s="31"/>
      <c r="D42" s="96" t="s">
        <v>101</v>
      </c>
      <c r="E42" s="32">
        <v>0</v>
      </c>
      <c r="F42" s="266"/>
      <c r="G42" s="32">
        <v>0</v>
      </c>
      <c r="H42" s="32"/>
      <c r="I42" s="36"/>
      <c r="J42" s="15"/>
      <c r="K42" s="15"/>
    </row>
    <row r="43" spans="1:12" ht="15.6" x14ac:dyDescent="0.3">
      <c r="A43" s="15"/>
      <c r="C43" s="31"/>
      <c r="D43" s="96" t="s">
        <v>101</v>
      </c>
      <c r="E43" s="32">
        <v>0</v>
      </c>
      <c r="F43" s="266"/>
      <c r="G43" s="32">
        <v>0</v>
      </c>
      <c r="H43" s="32"/>
      <c r="I43" s="36"/>
      <c r="J43" s="15"/>
      <c r="K43" s="15"/>
    </row>
    <row r="44" spans="1:12" ht="15.6" x14ac:dyDescent="0.3">
      <c r="A44" s="15"/>
      <c r="C44" s="27" t="s">
        <v>102</v>
      </c>
      <c r="D44" s="39"/>
      <c r="E44" s="37">
        <f>SUM(E41:E43)</f>
        <v>200000</v>
      </c>
      <c r="F44" s="38"/>
      <c r="G44" s="37">
        <f>SUM(G41:G43)</f>
        <v>200000</v>
      </c>
      <c r="H44" s="37"/>
      <c r="I44" s="33">
        <f>((E44+G44)/2)</f>
        <v>200000</v>
      </c>
      <c r="J44" s="15"/>
      <c r="K44" s="15"/>
    </row>
    <row r="45" spans="1:12" ht="15.6" x14ac:dyDescent="0.3">
      <c r="A45" s="15"/>
      <c r="C45" s="31"/>
      <c r="D45" s="15"/>
      <c r="E45" s="32"/>
      <c r="F45" s="266"/>
      <c r="G45" s="32"/>
      <c r="H45" s="32"/>
      <c r="I45" s="36"/>
      <c r="J45" s="15"/>
      <c r="K45" s="15"/>
    </row>
    <row r="46" spans="1:12" ht="15.6" x14ac:dyDescent="0.3">
      <c r="A46" s="15"/>
      <c r="C46" s="27" t="s">
        <v>103</v>
      </c>
      <c r="D46" s="15"/>
      <c r="E46" s="33">
        <f>E44+E38</f>
        <v>220000</v>
      </c>
      <c r="F46" s="38"/>
      <c r="G46" s="33">
        <f>G44+G38</f>
        <v>225000</v>
      </c>
      <c r="H46" s="33"/>
      <c r="I46" s="33">
        <f>((E46+G46)/2)</f>
        <v>222500</v>
      </c>
      <c r="J46" s="15"/>
      <c r="K46" s="15"/>
    </row>
    <row r="47" spans="1:12" ht="15.6" x14ac:dyDescent="0.3">
      <c r="A47" s="15"/>
      <c r="C47" s="40"/>
      <c r="D47" s="15"/>
      <c r="E47" s="52"/>
      <c r="F47" s="267"/>
      <c r="G47" s="52"/>
      <c r="H47" s="52"/>
      <c r="I47" s="34"/>
      <c r="J47" s="15"/>
      <c r="K47" s="15"/>
    </row>
    <row r="48" spans="1:12" ht="15.6" x14ac:dyDescent="0.3">
      <c r="A48" s="15"/>
      <c r="C48" s="27" t="s">
        <v>104</v>
      </c>
      <c r="D48" s="15"/>
      <c r="E48" s="33">
        <f>E28-E46</f>
        <v>4710200</v>
      </c>
      <c r="F48" s="38"/>
      <c r="G48" s="33">
        <f>G28-G46</f>
        <v>4670200</v>
      </c>
      <c r="H48" s="33"/>
      <c r="I48" s="33">
        <f>((E48+G48)/2)</f>
        <v>4690200</v>
      </c>
      <c r="J48" s="15"/>
      <c r="K48" s="15"/>
    </row>
    <row r="49" spans="1:11" ht="15.6" x14ac:dyDescent="0.3">
      <c r="A49" s="15"/>
      <c r="C49" s="15"/>
      <c r="D49" s="15"/>
      <c r="E49" s="52"/>
      <c r="F49" s="267"/>
      <c r="G49" s="52"/>
      <c r="H49" s="52"/>
      <c r="I49" s="34"/>
      <c r="J49" s="15"/>
      <c r="K49" s="15"/>
    </row>
    <row r="50" spans="1:11" ht="15.6" x14ac:dyDescent="0.3">
      <c r="A50" s="15"/>
      <c r="C50" s="27" t="s">
        <v>105</v>
      </c>
      <c r="D50" s="15"/>
      <c r="E50" s="33">
        <f>E48+E46</f>
        <v>4930200</v>
      </c>
      <c r="F50" s="38"/>
      <c r="G50" s="33">
        <f>G48+G46</f>
        <v>4895200</v>
      </c>
      <c r="H50" s="33"/>
      <c r="I50" s="33">
        <f>((E50+G50)/2)</f>
        <v>4912700</v>
      </c>
      <c r="J50" s="15"/>
      <c r="K50" s="15"/>
    </row>
    <row r="51" spans="1:11" s="123" customFormat="1" ht="15.6" x14ac:dyDescent="0.3">
      <c r="B51" s="135"/>
      <c r="C51" s="27"/>
      <c r="E51" s="33"/>
      <c r="F51" s="38"/>
      <c r="G51" s="33"/>
      <c r="H51" s="33"/>
      <c r="I51" s="33"/>
    </row>
    <row r="52" spans="1:11" ht="15.6" x14ac:dyDescent="0.3">
      <c r="A52" s="15"/>
      <c r="C52" s="85" t="s">
        <v>249</v>
      </c>
      <c r="D52" s="15"/>
      <c r="E52" s="53"/>
      <c r="F52" s="269"/>
      <c r="G52" s="53"/>
      <c r="H52" s="53"/>
      <c r="I52" s="36"/>
      <c r="J52" s="15"/>
      <c r="K52" s="15"/>
    </row>
    <row r="53" spans="1:11" ht="15.6" x14ac:dyDescent="0.3">
      <c r="A53" s="15"/>
      <c r="C53" s="26" t="s">
        <v>113</v>
      </c>
      <c r="D53" s="26"/>
      <c r="E53" s="53">
        <f>+E28</f>
        <v>4930200</v>
      </c>
      <c r="F53" s="269"/>
      <c r="G53" s="53">
        <f>+G28</f>
        <v>4895200</v>
      </c>
      <c r="H53" s="53"/>
      <c r="I53" s="53">
        <f>+I28</f>
        <v>4912700</v>
      </c>
      <c r="J53" s="15"/>
      <c r="K53" s="15"/>
    </row>
    <row r="54" spans="1:11" ht="15.6" x14ac:dyDescent="0.3">
      <c r="A54" s="15"/>
      <c r="C54" s="26" t="s">
        <v>114</v>
      </c>
      <c r="D54" s="26"/>
      <c r="E54" s="53">
        <f>E46</f>
        <v>220000</v>
      </c>
      <c r="F54" s="269"/>
      <c r="G54" s="53">
        <f>G46</f>
        <v>225000</v>
      </c>
      <c r="H54" s="53"/>
      <c r="I54" s="53">
        <f>I46</f>
        <v>222500</v>
      </c>
      <c r="J54" s="15"/>
      <c r="K54" s="15"/>
    </row>
    <row r="55" spans="1:11" ht="15.6" x14ac:dyDescent="0.3">
      <c r="A55" s="15"/>
      <c r="C55" s="26" t="s">
        <v>115</v>
      </c>
      <c r="D55" s="26"/>
      <c r="E55" s="53">
        <f>E48</f>
        <v>4710200</v>
      </c>
      <c r="F55" s="269"/>
      <c r="G55" s="53">
        <f>G48</f>
        <v>4670200</v>
      </c>
      <c r="H55" s="53"/>
      <c r="I55" s="53">
        <f>I48</f>
        <v>4690200</v>
      </c>
      <c r="J55" s="15"/>
      <c r="K55" s="15"/>
    </row>
    <row r="56" spans="1:11" s="135" customFormat="1" ht="15.6" x14ac:dyDescent="0.3">
      <c r="C56" s="26"/>
      <c r="D56" s="26"/>
      <c r="E56" s="53"/>
      <c r="F56" s="269"/>
      <c r="G56" s="53"/>
      <c r="H56" s="53"/>
      <c r="I56" s="53"/>
    </row>
    <row r="57" spans="1:11" s="113" customFormat="1" ht="15.6" x14ac:dyDescent="0.3">
      <c r="B57" s="135"/>
      <c r="C57" s="26" t="s">
        <v>243</v>
      </c>
      <c r="E57" s="53"/>
      <c r="F57" s="269"/>
      <c r="G57" s="53"/>
      <c r="H57" s="53"/>
      <c r="I57" s="53"/>
    </row>
    <row r="58" spans="1:11" ht="15.6" x14ac:dyDescent="0.3">
      <c r="A58" s="15"/>
      <c r="C58" s="26" t="s">
        <v>242</v>
      </c>
      <c r="D58" s="26"/>
      <c r="E58" s="120">
        <f>IF(E38=0,0,E14/E38)</f>
        <v>3</v>
      </c>
      <c r="F58" s="270" t="s">
        <v>377</v>
      </c>
      <c r="G58" s="120">
        <f>IF(G38=0,0,G14/G38)</f>
        <v>1.8</v>
      </c>
      <c r="H58" s="270" t="s">
        <v>377</v>
      </c>
      <c r="I58" s="120">
        <f>IF(I38=0,0,I14/I38)</f>
        <v>2.3333333333333335</v>
      </c>
      <c r="J58" s="270" t="s">
        <v>377</v>
      </c>
      <c r="K58" s="15"/>
    </row>
    <row r="59" spans="1:11" ht="15.6" x14ac:dyDescent="0.3">
      <c r="A59" s="15"/>
      <c r="C59" s="26" t="s">
        <v>674</v>
      </c>
      <c r="D59" s="26"/>
      <c r="E59" s="119">
        <f>IF(E53=0,0,E54/E53)</f>
        <v>4.4622936189201247E-2</v>
      </c>
      <c r="F59" s="270" t="s">
        <v>377</v>
      </c>
      <c r="G59" s="119">
        <f>IF(G53=0,0,G54/G53)</f>
        <v>4.5963392711227326E-2</v>
      </c>
      <c r="H59" s="270" t="s">
        <v>377</v>
      </c>
      <c r="I59" s="119">
        <f>IF(I53=0,0,I54/I53)</f>
        <v>4.5290776965823273E-2</v>
      </c>
      <c r="J59" s="270" t="s">
        <v>377</v>
      </c>
      <c r="K59" s="15"/>
    </row>
    <row r="60" spans="1:11" s="113" customFormat="1" ht="15.6" x14ac:dyDescent="0.3">
      <c r="B60" s="135"/>
      <c r="C60" s="26" t="s">
        <v>675</v>
      </c>
      <c r="D60" s="26"/>
      <c r="E60" s="119">
        <f>IF(E55=0,0,E54/E55)</f>
        <v>4.6707146193367584E-2</v>
      </c>
      <c r="F60" s="270" t="s">
        <v>377</v>
      </c>
      <c r="G60" s="119">
        <f>IF(G55=0,0,G54/G55)</f>
        <v>4.8177808230910883E-2</v>
      </c>
      <c r="H60" s="270" t="s">
        <v>377</v>
      </c>
      <c r="I60" s="119">
        <f>IF(I55=0,0,I54/I55)</f>
        <v>4.7439341605901665E-2</v>
      </c>
      <c r="J60" s="270" t="s">
        <v>377</v>
      </c>
    </row>
    <row r="61" spans="1:11" ht="15.6" x14ac:dyDescent="0.3">
      <c r="A61" s="15"/>
      <c r="C61" s="26"/>
      <c r="D61" s="15"/>
      <c r="E61" s="54"/>
      <c r="F61" s="15"/>
      <c r="G61" s="54"/>
      <c r="H61" s="54"/>
      <c r="I61" s="15"/>
      <c r="J61" s="15"/>
      <c r="K61" s="15"/>
    </row>
    <row r="62" spans="1:11" ht="15.6" x14ac:dyDescent="0.3">
      <c r="A62" s="15"/>
      <c r="C62" s="471"/>
      <c r="D62" s="472"/>
      <c r="E62" s="472"/>
      <c r="F62" s="472"/>
      <c r="G62" s="472"/>
      <c r="H62" s="472"/>
      <c r="I62" s="473"/>
      <c r="J62" s="474"/>
      <c r="K62" s="15"/>
    </row>
    <row r="63" spans="1:11" ht="15.6" x14ac:dyDescent="0.3">
      <c r="A63" s="15"/>
      <c r="C63" s="471"/>
      <c r="D63" s="472"/>
      <c r="E63" s="472"/>
      <c r="F63" s="472"/>
      <c r="G63" s="472"/>
      <c r="H63" s="472"/>
      <c r="I63" s="473"/>
      <c r="J63" s="474"/>
      <c r="K63" s="15"/>
    </row>
    <row r="64" spans="1:11" x14ac:dyDescent="0.3">
      <c r="A64" s="15"/>
      <c r="C64" s="15"/>
      <c r="D64" s="15"/>
      <c r="E64" s="15"/>
      <c r="F64" s="15"/>
      <c r="G64" s="15"/>
      <c r="I64" s="15"/>
      <c r="J64" s="15"/>
      <c r="K64" s="15"/>
    </row>
  </sheetData>
  <sheetProtection sheet="1" objects="1" scenarios="1"/>
  <mergeCells count="3">
    <mergeCell ref="C62:J62"/>
    <mergeCell ref="C63:J63"/>
    <mergeCell ref="C1:J1"/>
  </mergeCells>
  <pageMargins left="0.7" right="0.7" top="0.75" bottom="0.75" header="0.3" footer="0.3"/>
  <pageSetup scale="70" orientation="portrait" horizontalDpi="4294967295" verticalDpi="4294967295"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9A84-BBC1-4656-B16E-2008A0CF600F}">
  <dimension ref="B1:J97"/>
  <sheetViews>
    <sheetView zoomScaleNormal="100" workbookViewId="0">
      <selection activeCell="B1" sqref="B1"/>
    </sheetView>
  </sheetViews>
  <sheetFormatPr defaultRowHeight="14.4" x14ac:dyDescent="0.3"/>
  <cols>
    <col min="1" max="1" width="1.88671875" customWidth="1"/>
    <col min="2" max="2" width="5.109375" style="135" customWidth="1"/>
    <col min="3" max="3" width="44.33203125" customWidth="1"/>
    <col min="4" max="4" width="7.88671875" style="15" customWidth="1"/>
    <col min="5" max="5" width="16.88671875" customWidth="1"/>
    <col min="6" max="6" width="36.33203125" customWidth="1"/>
    <col min="7" max="7" width="15.109375" customWidth="1"/>
    <col min="8" max="8" width="12.88671875" customWidth="1"/>
  </cols>
  <sheetData>
    <row r="1" spans="2:8" ht="17.399999999999999" x14ac:dyDescent="0.3">
      <c r="C1" s="478" t="s">
        <v>171</v>
      </c>
      <c r="D1" s="479"/>
      <c r="E1" s="479"/>
      <c r="F1" s="479"/>
      <c r="G1" s="95"/>
    </row>
    <row r="2" spans="2:8" ht="15.6" x14ac:dyDescent="0.3">
      <c r="C2" s="27"/>
      <c r="E2" s="15"/>
      <c r="F2" s="15"/>
      <c r="G2" s="15"/>
    </row>
    <row r="3" spans="2:8" ht="15.6" x14ac:dyDescent="0.3">
      <c r="C3" s="55" t="str">
        <f>'5. Balance Sheet'!D3</f>
        <v>Methodology Test Ranch</v>
      </c>
      <c r="D3" s="27"/>
      <c r="E3" s="85" t="s">
        <v>117</v>
      </c>
      <c r="F3" s="176">
        <f>'4. Accrual Income Statement'!D2</f>
        <v>2021</v>
      </c>
    </row>
    <row r="4" spans="2:8" ht="15.6" x14ac:dyDescent="0.3">
      <c r="C4" s="152"/>
      <c r="D4" s="166" t="s">
        <v>233</v>
      </c>
      <c r="E4" s="152"/>
      <c r="F4" s="7"/>
    </row>
    <row r="5" spans="2:8" ht="15.6" x14ac:dyDescent="0.3">
      <c r="C5" s="166" t="s">
        <v>172</v>
      </c>
      <c r="D5" s="166" t="s">
        <v>234</v>
      </c>
      <c r="E5" s="152"/>
      <c r="F5" s="48" t="s">
        <v>112</v>
      </c>
      <c r="G5" s="142"/>
      <c r="H5" s="142"/>
    </row>
    <row r="6" spans="2:8" ht="15.6" x14ac:dyDescent="0.3">
      <c r="C6" s="166" t="s">
        <v>449</v>
      </c>
      <c r="D6" s="168" t="s">
        <v>231</v>
      </c>
      <c r="E6" s="8">
        <f>'4. Accrual Income Statement'!D17</f>
        <v>254087.5</v>
      </c>
      <c r="F6" s="44" t="s">
        <v>457</v>
      </c>
      <c r="G6" s="142"/>
      <c r="H6" s="142"/>
    </row>
    <row r="7" spans="2:8" s="142" customFormat="1" ht="15.6" x14ac:dyDescent="0.3">
      <c r="C7" s="166" t="s">
        <v>616</v>
      </c>
      <c r="D7" s="168" t="s">
        <v>231</v>
      </c>
      <c r="E7" s="8">
        <f>'1. Part I Farm Income'!F42+'1. Part I Farm Income'!F52</f>
        <v>36830</v>
      </c>
      <c r="F7" s="44" t="s">
        <v>690</v>
      </c>
      <c r="G7" s="150" t="s">
        <v>689</v>
      </c>
    </row>
    <row r="8" spans="2:8" ht="15.6" x14ac:dyDescent="0.3">
      <c r="C8" s="152" t="s">
        <v>446</v>
      </c>
      <c r="D8" s="168" t="s">
        <v>230</v>
      </c>
      <c r="E8" s="169">
        <f>'4. Accrual Income Statement'!D85-'4. Accrual Income Statement'!D101</f>
        <v>114698</v>
      </c>
      <c r="F8" s="44" t="s">
        <v>670</v>
      </c>
      <c r="G8" s="74">
        <f>E6+E7</f>
        <v>290917.5</v>
      </c>
      <c r="H8" t="s">
        <v>435</v>
      </c>
    </row>
    <row r="9" spans="2:8" ht="15.6" x14ac:dyDescent="0.3">
      <c r="C9" s="152" t="s">
        <v>235</v>
      </c>
      <c r="D9" s="168" t="s">
        <v>230</v>
      </c>
      <c r="E9" s="8">
        <f>'4. Accrual Income Statement'!D101</f>
        <v>10000</v>
      </c>
      <c r="F9" s="44" t="s">
        <v>227</v>
      </c>
      <c r="G9" s="74">
        <f>SUM(E8:E9)</f>
        <v>124698</v>
      </c>
      <c r="H9" t="s">
        <v>450</v>
      </c>
    </row>
    <row r="10" spans="2:8" s="15" customFormat="1" ht="5.0999999999999996" customHeight="1" x14ac:dyDescent="0.3">
      <c r="B10" s="135"/>
      <c r="C10" s="152" t="s">
        <v>349</v>
      </c>
      <c r="D10" s="42"/>
      <c r="E10" s="170"/>
      <c r="F10" s="46"/>
    </row>
    <row r="11" spans="2:8" ht="15.6" x14ac:dyDescent="0.3">
      <c r="C11" s="166" t="s">
        <v>173</v>
      </c>
      <c r="D11" s="171"/>
      <c r="E11" s="172">
        <f>E6+E7-E8-E9</f>
        <v>166219.5</v>
      </c>
      <c r="F11" s="44"/>
      <c r="G11" s="74">
        <f>G8-G9</f>
        <v>166219.5</v>
      </c>
      <c r="H11" t="s">
        <v>270</v>
      </c>
    </row>
    <row r="12" spans="2:8" ht="15.6" x14ac:dyDescent="0.3">
      <c r="C12" s="152"/>
      <c r="D12" s="42"/>
      <c r="E12" s="152"/>
      <c r="F12" s="46"/>
    </row>
    <row r="13" spans="2:8" ht="15.6" x14ac:dyDescent="0.3">
      <c r="C13" s="166" t="s">
        <v>447</v>
      </c>
      <c r="D13" s="171"/>
      <c r="E13" s="152"/>
      <c r="F13" s="46"/>
    </row>
    <row r="14" spans="2:8" ht="15.6" x14ac:dyDescent="0.3">
      <c r="C14" s="152" t="s">
        <v>176</v>
      </c>
      <c r="D14" s="168" t="s">
        <v>231</v>
      </c>
      <c r="E14" s="173">
        <v>0</v>
      </c>
      <c r="F14" s="44" t="s">
        <v>217</v>
      </c>
    </row>
    <row r="15" spans="2:8" s="112" customFormat="1" ht="15.6" x14ac:dyDescent="0.3">
      <c r="B15" s="135"/>
      <c r="C15" s="152" t="s">
        <v>232</v>
      </c>
      <c r="D15" s="168" t="s">
        <v>231</v>
      </c>
      <c r="E15" s="173">
        <v>0</v>
      </c>
      <c r="F15" s="44" t="s">
        <v>619</v>
      </c>
    </row>
    <row r="16" spans="2:8" s="112" customFormat="1" ht="15.6" x14ac:dyDescent="0.3">
      <c r="B16" s="135"/>
      <c r="C16" s="152" t="s">
        <v>177</v>
      </c>
      <c r="D16" s="168" t="s">
        <v>230</v>
      </c>
      <c r="E16" s="438">
        <f>'9. Cow-CalfProductionSales'!F99</f>
        <v>16000</v>
      </c>
      <c r="F16" s="44" t="s">
        <v>688</v>
      </c>
    </row>
    <row r="17" spans="2:6" ht="15.6" x14ac:dyDescent="0.3">
      <c r="C17" s="42" t="s">
        <v>199</v>
      </c>
      <c r="D17" s="168" t="s">
        <v>230</v>
      </c>
      <c r="E17" s="173">
        <v>0</v>
      </c>
      <c r="F17" s="44" t="s">
        <v>217</v>
      </c>
    </row>
    <row r="18" spans="2:6" s="15" customFormat="1" ht="5.0999999999999996" customHeight="1" x14ac:dyDescent="0.3">
      <c r="B18" s="135"/>
      <c r="C18" s="152" t="s">
        <v>349</v>
      </c>
      <c r="D18" s="42"/>
      <c r="E18" s="152"/>
      <c r="F18" s="46"/>
    </row>
    <row r="19" spans="2:6" ht="15.6" x14ac:dyDescent="0.3">
      <c r="C19" s="166" t="s">
        <v>174</v>
      </c>
      <c r="D19" s="42"/>
      <c r="E19" s="172">
        <f>E14+E15-E16-E17</f>
        <v>-16000</v>
      </c>
      <c r="F19" s="44"/>
    </row>
    <row r="20" spans="2:6" ht="15.6" x14ac:dyDescent="0.3">
      <c r="C20" s="152"/>
      <c r="D20" s="42"/>
      <c r="E20" s="152"/>
      <c r="F20" s="46"/>
    </row>
    <row r="21" spans="2:6" ht="15.6" x14ac:dyDescent="0.3">
      <c r="C21" s="166" t="s">
        <v>175</v>
      </c>
      <c r="D21" s="42"/>
      <c r="E21" s="152"/>
      <c r="F21" s="46" t="s">
        <v>336</v>
      </c>
    </row>
    <row r="22" spans="2:6" ht="15.6" x14ac:dyDescent="0.3">
      <c r="C22" s="152" t="s">
        <v>332</v>
      </c>
      <c r="D22" s="168" t="s">
        <v>231</v>
      </c>
      <c r="E22" s="173">
        <v>0</v>
      </c>
      <c r="F22" s="44"/>
    </row>
    <row r="23" spans="2:6" s="112" customFormat="1" ht="15.6" x14ac:dyDescent="0.3">
      <c r="B23" s="135"/>
      <c r="C23" s="166" t="s">
        <v>335</v>
      </c>
      <c r="D23" s="168" t="s">
        <v>230</v>
      </c>
      <c r="E23" s="51">
        <f>'5. Balance Sheet'!G33</f>
        <v>25000</v>
      </c>
      <c r="F23" s="44" t="s">
        <v>274</v>
      </c>
    </row>
    <row r="24" spans="2:6" s="112" customFormat="1" ht="15.6" x14ac:dyDescent="0.3">
      <c r="B24" s="135"/>
      <c r="C24" s="152" t="s">
        <v>346</v>
      </c>
      <c r="D24" s="168" t="s">
        <v>231</v>
      </c>
      <c r="E24" s="173">
        <v>0</v>
      </c>
      <c r="F24" s="44"/>
    </row>
    <row r="25" spans="2:6" s="112" customFormat="1" ht="15.6" x14ac:dyDescent="0.3">
      <c r="B25" s="135"/>
      <c r="C25" s="166" t="s">
        <v>671</v>
      </c>
      <c r="D25" s="174" t="s">
        <v>230</v>
      </c>
      <c r="E25" s="51">
        <f>'5. Balance Sheet'!G34</f>
        <v>0</v>
      </c>
      <c r="F25" s="44" t="s">
        <v>274</v>
      </c>
    </row>
    <row r="26" spans="2:6" ht="15.6" x14ac:dyDescent="0.3">
      <c r="C26" s="93" t="s">
        <v>333</v>
      </c>
      <c r="D26" s="168" t="s">
        <v>231</v>
      </c>
      <c r="E26" s="173">
        <v>0</v>
      </c>
      <c r="F26" s="44" t="s">
        <v>217</v>
      </c>
    </row>
    <row r="27" spans="2:6" s="142" customFormat="1" ht="15.6" x14ac:dyDescent="0.3">
      <c r="C27" s="13" t="s">
        <v>334</v>
      </c>
      <c r="D27" s="174" t="s">
        <v>230</v>
      </c>
      <c r="E27" s="173">
        <v>0</v>
      </c>
      <c r="F27" s="44" t="s">
        <v>217</v>
      </c>
    </row>
    <row r="28" spans="2:6" ht="5.0999999999999996" customHeight="1" x14ac:dyDescent="0.3">
      <c r="C28" s="152" t="s">
        <v>349</v>
      </c>
      <c r="D28" s="168"/>
      <c r="E28" s="152"/>
      <c r="F28" s="46"/>
    </row>
    <row r="29" spans="2:6" ht="15.6" x14ac:dyDescent="0.3">
      <c r="C29" s="166" t="s">
        <v>178</v>
      </c>
      <c r="D29" s="42"/>
      <c r="E29" s="172">
        <f>E22-E23+E24-E25+E26-E27</f>
        <v>-25000</v>
      </c>
      <c r="F29" s="44"/>
    </row>
    <row r="30" spans="2:6" ht="15.6" x14ac:dyDescent="0.3">
      <c r="C30" s="152"/>
      <c r="D30" s="42"/>
      <c r="E30" s="170"/>
      <c r="F30" s="46"/>
    </row>
    <row r="31" spans="2:6" ht="5.0999999999999996" customHeight="1" x14ac:dyDescent="0.3">
      <c r="C31" s="152" t="s">
        <v>349</v>
      </c>
      <c r="D31" s="42"/>
      <c r="E31" s="152"/>
      <c r="F31" s="46"/>
    </row>
    <row r="32" spans="2:6" ht="15.6" x14ac:dyDescent="0.3">
      <c r="C32" s="166" t="s">
        <v>236</v>
      </c>
      <c r="D32" s="42"/>
      <c r="E32" s="152"/>
      <c r="F32" s="46"/>
    </row>
    <row r="33" spans="2:10" s="110" customFormat="1" ht="15.6" x14ac:dyDescent="0.3">
      <c r="B33" s="135"/>
      <c r="C33" s="7" t="s">
        <v>181</v>
      </c>
      <c r="D33" s="168" t="s">
        <v>231</v>
      </c>
      <c r="E33" s="21">
        <v>10000</v>
      </c>
      <c r="F33" s="44" t="s">
        <v>217</v>
      </c>
      <c r="G33" s="186" t="s">
        <v>459</v>
      </c>
    </row>
    <row r="34" spans="2:10" s="110" customFormat="1" ht="15.6" x14ac:dyDescent="0.3">
      <c r="B34" s="135"/>
      <c r="C34" s="166" t="s">
        <v>180</v>
      </c>
      <c r="D34" s="168" t="s">
        <v>230</v>
      </c>
      <c r="E34" s="21">
        <v>50000</v>
      </c>
      <c r="F34" s="44" t="s">
        <v>229</v>
      </c>
      <c r="G34" s="273">
        <f>'4. Accrual Income Statement'!D103</f>
        <v>50000</v>
      </c>
      <c r="H34" s="152" t="s">
        <v>458</v>
      </c>
    </row>
    <row r="35" spans="2:10" s="110" customFormat="1" ht="15.6" x14ac:dyDescent="0.3">
      <c r="B35" s="135"/>
      <c r="C35" s="166" t="s">
        <v>228</v>
      </c>
      <c r="D35" s="42"/>
      <c r="E35" s="172">
        <f>E33-E34</f>
        <v>-40000</v>
      </c>
      <c r="F35" s="44" t="s">
        <v>478</v>
      </c>
    </row>
    <row r="36" spans="2:10" s="110" customFormat="1" ht="15.6" x14ac:dyDescent="0.3">
      <c r="B36" s="135"/>
      <c r="C36" s="152" t="s">
        <v>349</v>
      </c>
      <c r="D36" s="42"/>
      <c r="E36" s="152"/>
      <c r="F36" s="46"/>
    </row>
    <row r="37" spans="2:10" ht="15.6" x14ac:dyDescent="0.3">
      <c r="C37" s="7" t="s">
        <v>460</v>
      </c>
      <c r="D37" s="168" t="s">
        <v>231</v>
      </c>
      <c r="E37" s="11">
        <f>E6+E7+E14+E22+E33</f>
        <v>300917.5</v>
      </c>
      <c r="F37" s="44"/>
    </row>
    <row r="38" spans="2:10" ht="15.6" x14ac:dyDescent="0.3">
      <c r="C38" s="166" t="s">
        <v>461</v>
      </c>
      <c r="D38" s="168" t="s">
        <v>230</v>
      </c>
      <c r="E38" s="11">
        <f>E8+E17+E26+E34</f>
        <v>164698</v>
      </c>
      <c r="F38" s="44"/>
    </row>
    <row r="39" spans="2:10" s="15" customFormat="1" ht="5.0999999999999996" customHeight="1" x14ac:dyDescent="0.3">
      <c r="B39" s="135"/>
      <c r="C39" s="152" t="s">
        <v>349</v>
      </c>
      <c r="D39" s="42"/>
      <c r="E39" s="17"/>
      <c r="F39" s="46"/>
    </row>
    <row r="40" spans="2:10" ht="15.6" x14ac:dyDescent="0.3">
      <c r="C40" s="166" t="s">
        <v>179</v>
      </c>
      <c r="D40" s="42"/>
      <c r="E40" s="90">
        <f>E37-E38</f>
        <v>136219.5</v>
      </c>
      <c r="F40" s="44" t="s">
        <v>462</v>
      </c>
    </row>
    <row r="41" spans="2:10" s="142" customFormat="1" x14ac:dyDescent="0.3">
      <c r="C41" s="188"/>
      <c r="D41" s="188"/>
      <c r="E41" s="188"/>
      <c r="F41" s="188"/>
    </row>
    <row r="42" spans="2:10" ht="15.6" x14ac:dyDescent="0.3">
      <c r="B42" s="142"/>
      <c r="C42" s="454" t="s">
        <v>340</v>
      </c>
      <c r="D42" s="454"/>
      <c r="E42" s="454"/>
      <c r="F42" s="454"/>
      <c r="G42" s="142"/>
      <c r="H42" s="142"/>
      <c r="I42" s="142"/>
      <c r="J42" s="142"/>
    </row>
    <row r="43" spans="2:10" ht="15.6" x14ac:dyDescent="0.3">
      <c r="B43" s="142"/>
      <c r="C43" s="7" t="s">
        <v>275</v>
      </c>
      <c r="D43" s="177">
        <f>F3</f>
        <v>2021</v>
      </c>
      <c r="F43" s="107"/>
      <c r="G43" s="142"/>
      <c r="H43" s="142"/>
      <c r="I43" s="142"/>
      <c r="J43" s="142"/>
    </row>
    <row r="44" spans="2:10" ht="15.6" x14ac:dyDescent="0.3">
      <c r="B44" s="142"/>
      <c r="C44" s="7"/>
      <c r="D44" s="107"/>
      <c r="E44" s="107"/>
      <c r="F44" s="48" t="s">
        <v>112</v>
      </c>
      <c r="G44" s="142"/>
      <c r="H44" s="142"/>
      <c r="I44" s="142"/>
      <c r="J44" s="142"/>
    </row>
    <row r="45" spans="2:10" ht="15.6" x14ac:dyDescent="0.3">
      <c r="B45" s="142"/>
      <c r="C45" s="7" t="s">
        <v>276</v>
      </c>
      <c r="D45" s="107"/>
      <c r="E45" s="107"/>
      <c r="F45" s="189" t="s">
        <v>343</v>
      </c>
      <c r="G45" s="142"/>
      <c r="H45" s="142"/>
      <c r="I45" s="142"/>
      <c r="J45" s="142"/>
    </row>
    <row r="46" spans="2:10" ht="15.6" x14ac:dyDescent="0.3">
      <c r="B46" s="142"/>
      <c r="C46" s="7" t="s">
        <v>277</v>
      </c>
      <c r="D46" s="107"/>
      <c r="E46" s="107"/>
      <c r="F46" s="189" t="s">
        <v>364</v>
      </c>
      <c r="G46" s="142"/>
      <c r="H46" s="142"/>
      <c r="I46" s="142"/>
      <c r="J46" s="142"/>
    </row>
    <row r="47" spans="2:10" ht="15.6" x14ac:dyDescent="0.3">
      <c r="B47" s="142"/>
      <c r="C47" s="107" t="s">
        <v>344</v>
      </c>
      <c r="D47" s="107"/>
      <c r="E47" s="165">
        <f>'2. Part II Farm Expenses'!E21+'3. AccrualAdjustmentsData'!H62</f>
        <v>0</v>
      </c>
      <c r="F47" s="44"/>
      <c r="G47" s="142"/>
      <c r="H47" s="142"/>
      <c r="I47" s="142"/>
      <c r="J47" s="142"/>
    </row>
    <row r="48" spans="2:10" ht="15.6" x14ac:dyDescent="0.3">
      <c r="B48" s="142"/>
      <c r="C48" s="107" t="s">
        <v>342</v>
      </c>
      <c r="D48" s="107"/>
      <c r="E48" s="165">
        <f>'2. Part II Farm Expenses'!E22+'3. AccrualAdjustmentsData'!H63</f>
        <v>9698</v>
      </c>
      <c r="F48" s="158"/>
      <c r="G48" s="142"/>
      <c r="H48" s="142"/>
      <c r="I48" s="142"/>
      <c r="J48" s="142"/>
    </row>
    <row r="49" spans="2:10" ht="15.6" x14ac:dyDescent="0.3">
      <c r="B49" s="142"/>
      <c r="C49" s="107" t="s">
        <v>278</v>
      </c>
      <c r="D49" s="107"/>
      <c r="E49" s="159">
        <v>0</v>
      </c>
      <c r="F49" s="44" t="s">
        <v>217</v>
      </c>
      <c r="G49" s="142"/>
      <c r="H49" s="142"/>
      <c r="I49" s="142"/>
      <c r="J49" s="142"/>
    </row>
    <row r="50" spans="2:10" ht="15.6" x14ac:dyDescent="0.3">
      <c r="B50" s="142"/>
      <c r="C50" s="160" t="s">
        <v>279</v>
      </c>
      <c r="D50" s="160"/>
      <c r="E50" s="156">
        <f>SUM(E47:E49)</f>
        <v>9698</v>
      </c>
      <c r="F50" s="44"/>
      <c r="G50" s="142"/>
      <c r="H50" s="142"/>
      <c r="I50" s="142"/>
      <c r="J50" s="142"/>
    </row>
    <row r="51" spans="2:10" ht="15.6" x14ac:dyDescent="0.3">
      <c r="B51" s="142"/>
      <c r="C51" s="107"/>
      <c r="D51" s="107"/>
      <c r="E51" s="157"/>
      <c r="F51" s="107"/>
      <c r="G51" s="142"/>
      <c r="H51" s="142"/>
      <c r="I51" s="142"/>
      <c r="J51" s="142"/>
    </row>
    <row r="52" spans="2:10" ht="15.6" x14ac:dyDescent="0.3">
      <c r="B52" s="142"/>
      <c r="C52" s="160" t="s">
        <v>280</v>
      </c>
      <c r="D52" s="107"/>
      <c r="E52" s="161"/>
      <c r="F52" s="107"/>
      <c r="G52" s="142"/>
      <c r="H52" s="142"/>
      <c r="I52" s="142"/>
      <c r="J52" s="142"/>
    </row>
    <row r="53" spans="2:10" ht="15.6" x14ac:dyDescent="0.3">
      <c r="B53" s="142"/>
      <c r="C53" s="107" t="s">
        <v>345</v>
      </c>
      <c r="D53" s="107"/>
      <c r="E53" s="159">
        <v>30000</v>
      </c>
      <c r="F53" s="107"/>
      <c r="G53" s="142"/>
      <c r="H53" s="142"/>
      <c r="I53" s="142"/>
      <c r="J53" s="142"/>
    </row>
    <row r="54" spans="2:10" ht="15.6" x14ac:dyDescent="0.3">
      <c r="B54" s="142"/>
      <c r="C54" s="107" t="s">
        <v>281</v>
      </c>
      <c r="D54" s="107"/>
      <c r="E54" s="159">
        <v>0</v>
      </c>
      <c r="F54" s="107"/>
      <c r="G54" s="142"/>
      <c r="H54" s="142"/>
      <c r="I54" s="142"/>
      <c r="J54" s="142"/>
    </row>
    <row r="55" spans="2:10" ht="15.6" x14ac:dyDescent="0.3">
      <c r="B55" s="142"/>
      <c r="C55" s="107" t="s">
        <v>341</v>
      </c>
      <c r="D55" s="107"/>
      <c r="E55" s="159">
        <v>0</v>
      </c>
      <c r="F55" s="107"/>
      <c r="G55" s="142"/>
      <c r="H55" s="142"/>
      <c r="I55" s="142"/>
      <c r="J55" s="142"/>
    </row>
    <row r="56" spans="2:10" ht="15.6" x14ac:dyDescent="0.3">
      <c r="B56" s="142"/>
      <c r="C56" s="160" t="s">
        <v>282</v>
      </c>
      <c r="D56" s="107"/>
      <c r="E56" s="156">
        <f>SUM(E53:E55)</f>
        <v>30000</v>
      </c>
      <c r="F56" s="44"/>
      <c r="G56" s="142"/>
      <c r="H56" s="142"/>
      <c r="I56" s="142"/>
      <c r="J56" s="142"/>
    </row>
    <row r="57" spans="2:10" ht="15.6" x14ac:dyDescent="0.3">
      <c r="B57" s="142"/>
      <c r="C57" s="107"/>
      <c r="D57" s="107"/>
      <c r="E57" s="3"/>
      <c r="F57" s="107"/>
      <c r="G57" s="142"/>
      <c r="H57" s="142"/>
      <c r="I57" s="142"/>
      <c r="J57" s="142"/>
    </row>
    <row r="58" spans="2:10" ht="15.6" x14ac:dyDescent="0.3">
      <c r="B58" s="142"/>
      <c r="C58" s="7" t="s">
        <v>363</v>
      </c>
      <c r="D58" s="107"/>
      <c r="E58" s="156">
        <f>E50+E56</f>
        <v>39698</v>
      </c>
      <c r="F58" s="44" t="s">
        <v>347</v>
      </c>
      <c r="G58" s="142"/>
      <c r="H58" s="142"/>
      <c r="I58" s="142"/>
      <c r="J58" s="142"/>
    </row>
    <row r="59" spans="2:10" ht="15.6" x14ac:dyDescent="0.3">
      <c r="B59" s="142"/>
      <c r="C59" s="152" t="s">
        <v>338</v>
      </c>
      <c r="D59" s="107"/>
      <c r="E59" s="107"/>
      <c r="F59" s="107"/>
      <c r="G59" s="142"/>
      <c r="H59" s="142"/>
      <c r="I59" s="142"/>
      <c r="J59" s="142"/>
    </row>
    <row r="60" spans="2:10" ht="15.6" x14ac:dyDescent="0.3">
      <c r="B60" s="142"/>
      <c r="C60" s="1" t="s">
        <v>283</v>
      </c>
      <c r="D60" s="3"/>
      <c r="E60" s="3"/>
      <c r="F60" s="3"/>
      <c r="G60" s="142"/>
      <c r="H60" s="142"/>
      <c r="I60" s="142"/>
      <c r="J60" s="142"/>
    </row>
    <row r="61" spans="2:10" ht="15.6" x14ac:dyDescent="0.3">
      <c r="B61" s="142"/>
      <c r="C61" s="1"/>
      <c r="D61" s="3"/>
      <c r="E61" s="3"/>
      <c r="F61" s="3"/>
      <c r="G61" s="142"/>
      <c r="H61" s="142"/>
      <c r="I61" s="142"/>
      <c r="J61" s="142"/>
    </row>
    <row r="62" spans="2:10" ht="15.6" x14ac:dyDescent="0.3">
      <c r="B62" s="142"/>
      <c r="C62" s="160" t="s">
        <v>467</v>
      </c>
      <c r="D62" s="107"/>
      <c r="E62" s="107"/>
      <c r="F62" s="107"/>
      <c r="G62" s="142"/>
      <c r="H62" s="142"/>
      <c r="I62" s="142"/>
      <c r="J62" s="142"/>
    </row>
    <row r="63" spans="2:10" s="142" customFormat="1" ht="15.6" x14ac:dyDescent="0.3">
      <c r="C63" s="166" t="s">
        <v>339</v>
      </c>
      <c r="D63" s="107"/>
      <c r="E63" s="167">
        <f>E35</f>
        <v>-40000</v>
      </c>
      <c r="F63" s="107" t="s">
        <v>359</v>
      </c>
    </row>
    <row r="64" spans="2:10" ht="15.6" x14ac:dyDescent="0.3">
      <c r="B64" s="142"/>
      <c r="C64" s="107" t="s">
        <v>284</v>
      </c>
      <c r="D64" s="107" t="s">
        <v>294</v>
      </c>
      <c r="E64" s="159">
        <v>0</v>
      </c>
      <c r="F64" s="107"/>
      <c r="G64" s="142"/>
      <c r="H64" s="142"/>
      <c r="I64" s="142"/>
      <c r="J64" s="142"/>
    </row>
    <row r="65" spans="2:10" ht="15.6" x14ac:dyDescent="0.3">
      <c r="B65" s="142"/>
      <c r="C65" s="107" t="s">
        <v>285</v>
      </c>
      <c r="D65" s="107" t="s">
        <v>293</v>
      </c>
      <c r="E65" s="159">
        <v>0</v>
      </c>
      <c r="F65" s="107"/>
      <c r="G65" s="142"/>
      <c r="H65" s="142"/>
      <c r="I65" s="142"/>
      <c r="J65" s="142"/>
    </row>
    <row r="66" spans="2:10" ht="15.6" x14ac:dyDescent="0.3">
      <c r="B66" s="142"/>
      <c r="C66" s="160" t="s">
        <v>286</v>
      </c>
      <c r="D66" s="107"/>
      <c r="E66" s="190">
        <f>E63+E64-E65</f>
        <v>-40000</v>
      </c>
      <c r="F66" s="107"/>
      <c r="G66" s="142"/>
      <c r="H66" s="142"/>
      <c r="I66" s="142"/>
      <c r="J66" s="142"/>
    </row>
    <row r="67" spans="2:10" ht="15.6" x14ac:dyDescent="0.3">
      <c r="B67" s="142"/>
      <c r="C67" s="17" t="s">
        <v>287</v>
      </c>
      <c r="D67" s="107" t="s">
        <v>293</v>
      </c>
      <c r="E67" s="165">
        <f>'4. Accrual Income Statement'!D101</f>
        <v>10000</v>
      </c>
      <c r="F67" s="432" t="s">
        <v>672</v>
      </c>
      <c r="G67" s="142"/>
      <c r="H67" s="142"/>
      <c r="I67" s="142"/>
      <c r="J67" s="142"/>
    </row>
    <row r="68" spans="2:10" ht="15.6" x14ac:dyDescent="0.3">
      <c r="B68" s="142"/>
      <c r="C68" s="7" t="s">
        <v>468</v>
      </c>
      <c r="D68" s="107"/>
      <c r="E68" s="179">
        <f>E66-E67</f>
        <v>-50000</v>
      </c>
      <c r="F68" s="107"/>
      <c r="G68" s="142"/>
      <c r="H68" s="142"/>
      <c r="I68" s="142"/>
      <c r="J68" s="142"/>
    </row>
    <row r="69" spans="2:10" ht="15.6" x14ac:dyDescent="0.3">
      <c r="B69" s="142"/>
      <c r="C69" s="7"/>
      <c r="D69" s="107"/>
      <c r="E69" s="156"/>
      <c r="F69" s="107"/>
      <c r="G69" s="142"/>
      <c r="H69" s="142"/>
      <c r="I69" s="142"/>
      <c r="J69" s="142"/>
    </row>
    <row r="70" spans="2:10" s="370" customFormat="1" ht="15.6" x14ac:dyDescent="0.3">
      <c r="C70" s="7"/>
      <c r="D70" s="107"/>
      <c r="E70" s="156"/>
      <c r="F70" s="107"/>
    </row>
    <row r="71" spans="2:10" ht="15.6" x14ac:dyDescent="0.3">
      <c r="B71" s="142"/>
      <c r="C71" s="1" t="s">
        <v>686</v>
      </c>
      <c r="D71" s="107"/>
      <c r="E71" s="165">
        <f>'4. Accrual Income Statement'!D111</f>
        <v>125617.5</v>
      </c>
      <c r="F71" s="107"/>
      <c r="G71" s="17" t="s">
        <v>358</v>
      </c>
      <c r="H71" s="89"/>
      <c r="I71" s="142"/>
      <c r="J71" s="142"/>
    </row>
    <row r="72" spans="2:10" ht="15.6" x14ac:dyDescent="0.3">
      <c r="B72" s="142"/>
      <c r="C72" s="3" t="s">
        <v>8</v>
      </c>
      <c r="D72" s="107"/>
      <c r="E72" s="165">
        <f>'4. Accrual Income Statement'!D88</f>
        <v>20000</v>
      </c>
      <c r="F72" s="107" t="s">
        <v>337</v>
      </c>
      <c r="G72" s="192">
        <f>E71-E72-E73</f>
        <v>96919.5</v>
      </c>
      <c r="H72" s="89" t="s">
        <v>362</v>
      </c>
      <c r="I72" s="142"/>
      <c r="J72" s="142"/>
    </row>
    <row r="73" spans="2:10" ht="15.6" x14ac:dyDescent="0.3">
      <c r="B73" s="142"/>
      <c r="C73" s="3" t="s">
        <v>288</v>
      </c>
      <c r="D73" s="3"/>
      <c r="E73" s="165">
        <f>'4. Accrual Income Statement'!D96+'4. Accrual Income Statement'!D98+'4. Accrual Income Statement'!D55+'4. Accrual Income Statement'!D56</f>
        <v>8698</v>
      </c>
      <c r="F73" s="3"/>
      <c r="I73" s="142"/>
      <c r="J73" s="142"/>
    </row>
    <row r="74" spans="2:10" ht="15.6" x14ac:dyDescent="0.3">
      <c r="B74" s="142"/>
      <c r="C74" s="1"/>
      <c r="D74" s="3"/>
      <c r="E74" s="164"/>
      <c r="F74" s="3"/>
      <c r="G74" s="142"/>
      <c r="H74" s="142"/>
      <c r="I74" s="142"/>
      <c r="J74" s="142"/>
    </row>
    <row r="75" spans="2:10" ht="15.6" x14ac:dyDescent="0.3">
      <c r="B75" s="142"/>
      <c r="C75" s="160" t="s">
        <v>289</v>
      </c>
      <c r="D75" s="3"/>
      <c r="E75" s="3"/>
      <c r="F75" s="3"/>
      <c r="G75" s="142"/>
      <c r="H75" s="142"/>
      <c r="I75" s="142"/>
      <c r="J75" s="142"/>
    </row>
    <row r="76" spans="2:10" ht="15.6" x14ac:dyDescent="0.3">
      <c r="B76" s="142"/>
      <c r="C76" s="3" t="s">
        <v>469</v>
      </c>
      <c r="D76" s="3"/>
      <c r="E76" s="180">
        <f>E68</f>
        <v>-50000</v>
      </c>
      <c r="F76" s="44" t="s">
        <v>348</v>
      </c>
      <c r="G76" s="142"/>
      <c r="H76" s="142"/>
      <c r="I76" s="142"/>
      <c r="J76" s="142"/>
    </row>
    <row r="77" spans="2:10" ht="15.6" x14ac:dyDescent="0.3">
      <c r="B77" s="142"/>
      <c r="C77" s="3" t="s">
        <v>466</v>
      </c>
      <c r="D77" s="3"/>
      <c r="E77" s="180">
        <f>E71</f>
        <v>125617.5</v>
      </c>
      <c r="F77" s="3"/>
      <c r="G77" s="142"/>
      <c r="H77" s="142"/>
      <c r="I77" s="142"/>
      <c r="J77" s="142"/>
    </row>
    <row r="78" spans="2:10" ht="15.6" x14ac:dyDescent="0.3">
      <c r="B78" s="142"/>
      <c r="C78" s="3" t="s">
        <v>8</v>
      </c>
      <c r="D78" s="3"/>
      <c r="E78" s="180">
        <f>E72</f>
        <v>20000</v>
      </c>
      <c r="F78" s="3"/>
      <c r="G78" s="142"/>
      <c r="H78" s="142"/>
      <c r="I78" s="142"/>
      <c r="J78" s="142"/>
    </row>
    <row r="79" spans="2:10" ht="15.6" x14ac:dyDescent="0.3">
      <c r="B79" s="142"/>
      <c r="C79" s="3" t="s">
        <v>15</v>
      </c>
      <c r="D79" s="3"/>
      <c r="E79" s="180">
        <f>E73</f>
        <v>8698</v>
      </c>
      <c r="F79" s="3"/>
      <c r="G79" s="142"/>
      <c r="H79" s="142"/>
      <c r="I79" s="142"/>
      <c r="J79" s="142"/>
    </row>
    <row r="80" spans="2:10" ht="15.6" x14ac:dyDescent="0.3">
      <c r="B80" s="142"/>
      <c r="C80" s="1" t="s">
        <v>290</v>
      </c>
      <c r="D80" s="3"/>
      <c r="E80" s="181">
        <f>SUM(E76:E79)</f>
        <v>104315.5</v>
      </c>
      <c r="F80" s="44" t="s">
        <v>347</v>
      </c>
      <c r="G80" s="142"/>
      <c r="H80" s="142"/>
      <c r="I80" s="142"/>
      <c r="J80" s="142"/>
    </row>
    <row r="81" spans="2:10" ht="15.6" x14ac:dyDescent="0.3">
      <c r="B81" s="142"/>
      <c r="C81" s="1"/>
      <c r="D81" s="3"/>
      <c r="E81" s="163"/>
      <c r="F81" s="1"/>
      <c r="G81" s="142"/>
      <c r="H81" s="142"/>
      <c r="I81" s="142"/>
      <c r="J81" s="142"/>
    </row>
    <row r="82" spans="2:10" ht="15.6" x14ac:dyDescent="0.3">
      <c r="B82" s="142"/>
      <c r="C82" s="7" t="s">
        <v>291</v>
      </c>
      <c r="D82" s="3"/>
      <c r="E82" s="3"/>
      <c r="F82" s="3"/>
      <c r="G82" s="142"/>
      <c r="H82" s="142"/>
      <c r="I82" s="142"/>
      <c r="J82" s="142"/>
    </row>
    <row r="83" spans="2:10" ht="15.6" x14ac:dyDescent="0.3">
      <c r="B83" s="142"/>
      <c r="C83" s="1" t="s">
        <v>292</v>
      </c>
      <c r="D83" s="3"/>
      <c r="E83" s="163">
        <f>E53</f>
        <v>30000</v>
      </c>
      <c r="F83" s="44" t="s">
        <v>347</v>
      </c>
      <c r="G83" s="142"/>
      <c r="H83" s="142"/>
      <c r="I83" s="142"/>
      <c r="J83" s="142"/>
    </row>
    <row r="84" spans="2:10" ht="15.6" x14ac:dyDescent="0.3">
      <c r="B84" s="142"/>
      <c r="C84" s="152" t="s">
        <v>349</v>
      </c>
      <c r="D84" s="3"/>
      <c r="E84" s="162"/>
      <c r="F84" s="3"/>
      <c r="G84" s="142"/>
      <c r="H84" s="142"/>
      <c r="I84" s="142"/>
      <c r="J84" s="142"/>
    </row>
    <row r="85" spans="2:10" ht="15.6" x14ac:dyDescent="0.3">
      <c r="B85" s="142"/>
      <c r="C85" s="1" t="s">
        <v>188</v>
      </c>
      <c r="E85" s="178">
        <f>IF(E83=0,0,E83/E80)</f>
        <v>0.28758909270434402</v>
      </c>
      <c r="F85" s="3"/>
      <c r="G85" s="142"/>
      <c r="H85" s="142"/>
      <c r="I85" s="142"/>
      <c r="J85" s="142"/>
    </row>
    <row r="86" spans="2:10" ht="15.6" x14ac:dyDescent="0.3">
      <c r="B86" s="142"/>
      <c r="C86" s="118" t="s">
        <v>321</v>
      </c>
      <c r="D86" s="3"/>
      <c r="E86" s="3"/>
      <c r="F86" s="3"/>
      <c r="G86" s="142"/>
      <c r="H86" s="142"/>
      <c r="I86" s="142"/>
      <c r="J86" s="142"/>
    </row>
    <row r="87" spans="2:10" s="142" customFormat="1" ht="15.6" x14ac:dyDescent="0.3">
      <c r="C87" s="118" t="s">
        <v>322</v>
      </c>
      <c r="D87" s="3"/>
      <c r="E87" s="3"/>
      <c r="F87" s="3"/>
    </row>
    <row r="88" spans="2:10" s="142" customFormat="1" ht="15.6" x14ac:dyDescent="0.3">
      <c r="C88" s="118"/>
      <c r="D88" s="3"/>
      <c r="E88" s="3"/>
      <c r="F88" s="3"/>
    </row>
    <row r="89" spans="2:10" ht="15.6" x14ac:dyDescent="0.3">
      <c r="B89" s="142"/>
      <c r="C89" s="26" t="s">
        <v>326</v>
      </c>
      <c r="D89" s="142"/>
      <c r="E89" s="142"/>
      <c r="F89" s="142"/>
      <c r="G89" s="142"/>
      <c r="H89" s="142"/>
      <c r="I89" s="142"/>
      <c r="J89" s="142"/>
    </row>
    <row r="90" spans="2:10" ht="15.6" x14ac:dyDescent="0.3">
      <c r="B90" s="142"/>
      <c r="C90" s="17" t="s">
        <v>327</v>
      </c>
      <c r="D90" s="17"/>
      <c r="E90" s="175">
        <f>E80</f>
        <v>104315.5</v>
      </c>
      <c r="F90" s="142"/>
      <c r="G90" s="142"/>
      <c r="H90" s="142"/>
      <c r="I90" s="142"/>
      <c r="J90" s="142"/>
    </row>
    <row r="91" spans="2:10" ht="15.6" x14ac:dyDescent="0.3">
      <c r="B91" s="142"/>
      <c r="C91" s="17" t="s">
        <v>328</v>
      </c>
      <c r="D91" s="17"/>
      <c r="E91" s="175">
        <f>E83</f>
        <v>30000</v>
      </c>
      <c r="F91" s="142"/>
      <c r="G91" s="142"/>
      <c r="H91" s="142"/>
      <c r="I91" s="142"/>
      <c r="J91" s="142"/>
    </row>
    <row r="92" spans="2:10" ht="15.6" x14ac:dyDescent="0.3">
      <c r="B92" s="142"/>
      <c r="C92" s="7" t="s">
        <v>329</v>
      </c>
      <c r="D92" s="7"/>
      <c r="E92" s="197">
        <f>E90-E91</f>
        <v>74315.5</v>
      </c>
      <c r="F92" s="142"/>
      <c r="G92" s="142"/>
      <c r="H92" s="142"/>
      <c r="I92" s="142"/>
      <c r="J92" s="142"/>
    </row>
    <row r="93" spans="2:10" ht="15.6" x14ac:dyDescent="0.3">
      <c r="B93" s="142"/>
      <c r="C93" s="7" t="s">
        <v>330</v>
      </c>
      <c r="D93" s="17"/>
      <c r="E93" s="159">
        <v>30000</v>
      </c>
      <c r="F93" s="44" t="s">
        <v>369</v>
      </c>
      <c r="G93" s="142"/>
      <c r="H93" s="142"/>
      <c r="I93" s="142"/>
      <c r="J93" s="142"/>
    </row>
    <row r="94" spans="2:10" s="142" customFormat="1" ht="15.6" x14ac:dyDescent="0.3">
      <c r="C94" s="17"/>
      <c r="D94" s="17"/>
      <c r="E94" s="198"/>
      <c r="F94" s="94"/>
    </row>
    <row r="95" spans="2:10" ht="15.6" x14ac:dyDescent="0.3">
      <c r="B95" s="142"/>
      <c r="C95" s="26" t="s">
        <v>645</v>
      </c>
      <c r="D95" s="142"/>
      <c r="E95" s="120">
        <f>IF(E93=0,0,E92/E93)</f>
        <v>2.4771833333333335</v>
      </c>
      <c r="F95" s="142"/>
      <c r="G95" s="142"/>
      <c r="H95" s="142"/>
      <c r="I95" s="142"/>
      <c r="J95" s="142"/>
    </row>
    <row r="96" spans="2:10" x14ac:dyDescent="0.3">
      <c r="C96" s="118" t="s">
        <v>299</v>
      </c>
    </row>
    <row r="97" spans="3:3" x14ac:dyDescent="0.3">
      <c r="C97" s="118" t="s">
        <v>298</v>
      </c>
    </row>
  </sheetData>
  <sheetProtection sheet="1" objects="1" scenarios="1"/>
  <mergeCells count="2">
    <mergeCell ref="C1:F1"/>
    <mergeCell ref="C42:F42"/>
  </mergeCells>
  <pageMargins left="0.7" right="0.7" top="0.75" bottom="0.75" header="0.3" footer="0.3"/>
  <pageSetup scale="75" orientation="portrait" horizontalDpi="4294967295" verticalDpi="4294967295" r:id="rId1"/>
  <headerFooter>
    <oddFooter>&amp;L&amp;F&amp;R&amp;A
Page &amp;P of &amp;N</oddFooter>
  </headerFooter>
  <rowBreaks count="1" manualBreakCount="1">
    <brk id="41" min="2" max="5" man="1"/>
  </rowBreaks>
  <ignoredErrors>
    <ignoredError sqref="E67" formula="1"/>
    <ignoredError sqref="E90 E92 E9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BE2A-B1B5-4446-AB71-5A5E10E17843}">
  <sheetPr>
    <pageSetUpPr fitToPage="1"/>
  </sheetPr>
  <dimension ref="A1:K61"/>
  <sheetViews>
    <sheetView workbookViewId="0"/>
  </sheetViews>
  <sheetFormatPr defaultRowHeight="14.4" x14ac:dyDescent="0.3"/>
  <cols>
    <col min="1" max="1" width="8.33203125" customWidth="1"/>
    <col min="2" max="2" width="47.6640625" customWidth="1"/>
    <col min="3" max="3" width="11.88671875" customWidth="1"/>
    <col min="4" max="4" width="3.5546875" style="142" customWidth="1"/>
    <col min="5" max="5" width="11.44140625" customWidth="1"/>
    <col min="6" max="6" width="4.109375" customWidth="1"/>
    <col min="7" max="7" width="9.109375" customWidth="1"/>
    <col min="8" max="8" width="4.44140625" customWidth="1"/>
    <col min="9" max="9" width="16.5546875" customWidth="1"/>
    <col min="10" max="10" width="10.44140625" customWidth="1"/>
    <col min="11" max="11" width="12.6640625" customWidth="1"/>
    <col min="12" max="12" width="11.77734375" customWidth="1"/>
  </cols>
  <sheetData>
    <row r="1" spans="1:10" ht="15.6" x14ac:dyDescent="0.3">
      <c r="A1" s="41"/>
      <c r="B1" s="465" t="s">
        <v>324</v>
      </c>
      <c r="C1" s="479"/>
      <c r="D1" s="479"/>
      <c r="E1" s="479"/>
      <c r="F1" s="41"/>
    </row>
    <row r="2" spans="1:10" s="117" customFormat="1" ht="15.6" x14ac:dyDescent="0.3">
      <c r="A2" s="41"/>
      <c r="B2" s="85"/>
      <c r="C2" s="85" t="s">
        <v>117</v>
      </c>
      <c r="D2" s="85"/>
      <c r="E2" s="154">
        <f>'6. Cash Flow &amp; Debt Pay Data'!F3</f>
        <v>2021</v>
      </c>
      <c r="F2" s="41"/>
    </row>
    <row r="3" spans="1:10" ht="15.6" x14ac:dyDescent="0.3">
      <c r="A3" s="41"/>
      <c r="B3" s="85" t="s">
        <v>325</v>
      </c>
      <c r="C3" s="184">
        <f>'5. Balance Sheet'!E6</f>
        <v>44197</v>
      </c>
      <c r="D3" s="184"/>
      <c r="E3" s="184">
        <f>'5. Balance Sheet'!G6</f>
        <v>44561</v>
      </c>
      <c r="F3" s="41"/>
    </row>
    <row r="4" spans="1:10" s="117" customFormat="1" ht="15.6" x14ac:dyDescent="0.3">
      <c r="A4" s="41"/>
      <c r="B4" s="85"/>
      <c r="C4" s="183" t="s">
        <v>81</v>
      </c>
      <c r="D4" s="183"/>
      <c r="E4" s="183" t="s">
        <v>82</v>
      </c>
      <c r="F4" s="41"/>
    </row>
    <row r="5" spans="1:10" ht="15.6" x14ac:dyDescent="0.3">
      <c r="A5" s="41"/>
      <c r="B5" s="85" t="s">
        <v>184</v>
      </c>
      <c r="C5" s="124"/>
      <c r="D5" s="124"/>
      <c r="E5" s="124"/>
      <c r="F5" s="41"/>
    </row>
    <row r="6" spans="1:10" ht="15.6" x14ac:dyDescent="0.3">
      <c r="A6" s="41"/>
      <c r="B6" s="85" t="s">
        <v>244</v>
      </c>
      <c r="C6" s="125">
        <f>'5. Balance Sheet'!E58</f>
        <v>3</v>
      </c>
      <c r="D6" s="125" t="s">
        <v>377</v>
      </c>
      <c r="E6" s="125">
        <f>'5. Balance Sheet'!G58</f>
        <v>1.8</v>
      </c>
      <c r="F6" s="125" t="s">
        <v>377</v>
      </c>
    </row>
    <row r="7" spans="1:10" ht="15.6" x14ac:dyDescent="0.3">
      <c r="A7" s="41"/>
      <c r="B7" s="118" t="s">
        <v>241</v>
      </c>
      <c r="C7" s="41"/>
      <c r="D7" s="41"/>
      <c r="E7" s="41"/>
      <c r="F7" s="41"/>
    </row>
    <row r="8" spans="1:10" ht="15.6" x14ac:dyDescent="0.3">
      <c r="A8" s="41"/>
      <c r="B8" s="41"/>
      <c r="C8" s="41"/>
      <c r="D8" s="41"/>
      <c r="E8" s="41"/>
      <c r="F8" s="41"/>
      <c r="I8" s="118" t="s">
        <v>679</v>
      </c>
      <c r="J8" s="118"/>
    </row>
    <row r="9" spans="1:10" ht="15.6" x14ac:dyDescent="0.3">
      <c r="A9" s="41"/>
      <c r="B9" s="85" t="s">
        <v>678</v>
      </c>
      <c r="C9" s="131">
        <f>IF(I24=0,0,(('5. Balance Sheet'!E14-'5. Balance Sheet'!E38)/(I24)))</f>
        <v>0.13377143478224518</v>
      </c>
      <c r="D9" s="125"/>
      <c r="E9" s="131">
        <f>IF(I24=0,0,(('5. Balance Sheet'!G14-'5. Balance Sheet'!G38)/(I24)))</f>
        <v>6.688571739112259E-2</v>
      </c>
      <c r="F9" s="125"/>
      <c r="I9" s="434">
        <f>'5. Balance Sheet'!K38</f>
        <v>40000</v>
      </c>
      <c r="J9" s="434">
        <f>'5. Balance Sheet'!L38</f>
        <v>20000</v>
      </c>
    </row>
    <row r="10" spans="1:10" s="117" customFormat="1" ht="15.6" x14ac:dyDescent="0.3">
      <c r="A10" s="41"/>
      <c r="B10" s="118" t="s">
        <v>323</v>
      </c>
      <c r="C10" s="41"/>
      <c r="D10" s="41"/>
      <c r="F10" s="41"/>
      <c r="I10" s="435">
        <f>IF(I24=0,0,I9/I24)</f>
        <v>0.13377143478224518</v>
      </c>
      <c r="J10" s="436">
        <f>IF(I24=0,0,J9/I24)</f>
        <v>6.688571739112259E-2</v>
      </c>
    </row>
    <row r="11" spans="1:10" ht="15.6" x14ac:dyDescent="0.3">
      <c r="A11" s="41"/>
      <c r="B11" s="41"/>
      <c r="C11" s="41"/>
      <c r="D11" s="41"/>
      <c r="E11" s="41"/>
      <c r="F11" s="41"/>
    </row>
    <row r="12" spans="1:10" ht="15.6" x14ac:dyDescent="0.3">
      <c r="A12" s="41"/>
      <c r="B12" s="85" t="s">
        <v>185</v>
      </c>
      <c r="C12" s="41"/>
      <c r="D12" s="41"/>
      <c r="E12" s="41"/>
      <c r="F12" s="41"/>
    </row>
    <row r="13" spans="1:10" ht="15.6" x14ac:dyDescent="0.3">
      <c r="A13" s="41"/>
      <c r="B13" s="85" t="s">
        <v>677</v>
      </c>
      <c r="C13" s="125">
        <f>'5. Balance Sheet'!E59</f>
        <v>4.4622936189201247E-2</v>
      </c>
      <c r="D13" s="125" t="s">
        <v>377</v>
      </c>
      <c r="E13" s="125">
        <f>'5. Balance Sheet'!G59</f>
        <v>4.5963392711227326E-2</v>
      </c>
      <c r="F13" s="125" t="s">
        <v>377</v>
      </c>
    </row>
    <row r="14" spans="1:10" s="113" customFormat="1" ht="15.6" x14ac:dyDescent="0.3">
      <c r="A14" s="41"/>
      <c r="B14" s="118" t="s">
        <v>240</v>
      </c>
      <c r="D14" s="142"/>
      <c r="E14" s="41"/>
      <c r="F14" s="41"/>
    </row>
    <row r="15" spans="1:10" ht="15.6" x14ac:dyDescent="0.3">
      <c r="A15" s="41"/>
      <c r="B15" s="41"/>
      <c r="C15" s="41"/>
      <c r="D15" s="41"/>
      <c r="E15" s="41"/>
      <c r="F15" s="41"/>
    </row>
    <row r="16" spans="1:10" ht="15.6" x14ac:dyDescent="0.3">
      <c r="A16" s="41"/>
      <c r="B16" s="85" t="s">
        <v>186</v>
      </c>
      <c r="C16" s="41"/>
      <c r="D16" s="41"/>
      <c r="E16" s="41"/>
      <c r="F16" s="41"/>
    </row>
    <row r="17" spans="1:11" ht="15.6" x14ac:dyDescent="0.3">
      <c r="A17" s="41"/>
      <c r="B17" s="85" t="s">
        <v>463</v>
      </c>
      <c r="C17" s="85"/>
      <c r="D17" s="85"/>
      <c r="E17" s="193">
        <f>IF(I24=0,0,('4. Accrual Income Statement'!D111-'4. Accrual Income Statement'!D103)/'5. Balance Sheet'!$I$53)</f>
        <v>1.5392248661632097E-2</v>
      </c>
      <c r="F17" s="41"/>
    </row>
    <row r="18" spans="1:11" ht="15.6" x14ac:dyDescent="0.3">
      <c r="A18" s="41"/>
      <c r="B18" s="118" t="s">
        <v>472</v>
      </c>
      <c r="C18" s="41"/>
      <c r="D18" s="41"/>
      <c r="E18" s="41"/>
      <c r="F18" s="41"/>
    </row>
    <row r="19" spans="1:11" s="117" customFormat="1" ht="15.6" x14ac:dyDescent="0.3">
      <c r="A19" s="41"/>
      <c r="B19" s="118" t="s">
        <v>246</v>
      </c>
      <c r="C19" s="41"/>
      <c r="D19" s="41"/>
      <c r="E19" s="41"/>
      <c r="F19" s="41"/>
    </row>
    <row r="20" spans="1:11" ht="15.6" x14ac:dyDescent="0.3">
      <c r="A20" s="41"/>
      <c r="B20" s="41"/>
      <c r="C20" s="41"/>
      <c r="D20" s="41"/>
      <c r="E20" s="41"/>
      <c r="F20" s="41"/>
    </row>
    <row r="21" spans="1:11" ht="15.6" x14ac:dyDescent="0.3">
      <c r="A21" s="41"/>
      <c r="B21" s="85" t="s">
        <v>464</v>
      </c>
      <c r="C21" s="85"/>
      <c r="D21" s="85"/>
      <c r="E21" s="193">
        <f>IF(I24=0,0,('4. Accrual Income Statement'!D111-'4. Accrual Income Statement'!D103)/'5. Balance Sheet'!$I$55)</f>
        <v>1.6122446803974243E-2</v>
      </c>
      <c r="F21" s="41"/>
    </row>
    <row r="22" spans="1:11" s="117" customFormat="1" ht="15.6" x14ac:dyDescent="0.3">
      <c r="A22" s="41"/>
      <c r="B22" s="118" t="s">
        <v>472</v>
      </c>
      <c r="C22" s="41"/>
      <c r="D22" s="41"/>
      <c r="F22" s="41"/>
    </row>
    <row r="23" spans="1:11" s="117" customFormat="1" ht="15.6" x14ac:dyDescent="0.3">
      <c r="A23" s="41"/>
      <c r="B23" s="118" t="s">
        <v>477</v>
      </c>
      <c r="C23" s="41"/>
      <c r="D23" s="41"/>
      <c r="F23" s="41"/>
      <c r="I23" s="7" t="s">
        <v>687</v>
      </c>
    </row>
    <row r="24" spans="1:11" ht="15.6" x14ac:dyDescent="0.3">
      <c r="A24" s="41"/>
      <c r="B24" s="41"/>
      <c r="C24" s="41"/>
      <c r="D24" s="41"/>
      <c r="E24" s="41"/>
      <c r="F24" s="41"/>
      <c r="I24" s="11">
        <f>'4. Accrual Income Statement'!$D$36</f>
        <v>299017.5</v>
      </c>
    </row>
    <row r="25" spans="1:11" ht="15.6" x14ac:dyDescent="0.3">
      <c r="A25" s="41"/>
      <c r="B25" s="85" t="s">
        <v>237</v>
      </c>
      <c r="C25" s="41"/>
      <c r="D25" s="41"/>
      <c r="E25" s="133">
        <f>IF(I24=0,0,('4. Accrual Income Statement'!D111-'4. Accrual Income Statement'!D103)/'4. Accrual Income Statement'!D36)</f>
        <v>0.25288653674116063</v>
      </c>
      <c r="F25" s="125" t="s">
        <v>377</v>
      </c>
      <c r="I25" s="166" t="s">
        <v>458</v>
      </c>
      <c r="J25" s="74"/>
      <c r="K25" s="122"/>
    </row>
    <row r="26" spans="1:11" s="123" customFormat="1" ht="15.6" x14ac:dyDescent="0.3">
      <c r="A26" s="41"/>
      <c r="B26" s="118" t="s">
        <v>472</v>
      </c>
      <c r="C26" s="41"/>
      <c r="D26" s="41"/>
      <c r="E26" s="41"/>
      <c r="F26" s="41"/>
      <c r="I26" s="361" t="s">
        <v>570</v>
      </c>
    </row>
    <row r="27" spans="1:11" s="123" customFormat="1" ht="15.6" x14ac:dyDescent="0.3">
      <c r="A27" s="41"/>
      <c r="B27" s="118" t="s">
        <v>476</v>
      </c>
      <c r="C27" s="41"/>
      <c r="D27" s="41"/>
      <c r="E27" s="41"/>
      <c r="F27" s="41"/>
      <c r="I27" s="274">
        <f>'4. Accrual Income Statement'!D103</f>
        <v>50000</v>
      </c>
      <c r="J27" s="141" t="s">
        <v>320</v>
      </c>
    </row>
    <row r="28" spans="1:11" ht="15.6" x14ac:dyDescent="0.3">
      <c r="A28" s="41"/>
      <c r="B28" s="41"/>
      <c r="C28" s="41"/>
      <c r="D28" s="41"/>
      <c r="E28" s="41"/>
      <c r="F28" s="41"/>
      <c r="I28" s="7" t="s">
        <v>465</v>
      </c>
      <c r="J28" s="115" t="s">
        <v>316</v>
      </c>
    </row>
    <row r="29" spans="1:11" ht="15.6" x14ac:dyDescent="0.3">
      <c r="A29" s="41"/>
      <c r="B29" s="85" t="s">
        <v>190</v>
      </c>
      <c r="C29" s="41"/>
      <c r="D29" s="41"/>
      <c r="E29" s="134">
        <f>IF(I24=0,0,'4. Accrual Income Statement'!$D$36/'5. Balance Sheet'!I28)</f>
        <v>6.0866224275856452E-2</v>
      </c>
      <c r="F29" s="125" t="s">
        <v>377</v>
      </c>
    </row>
    <row r="30" spans="1:11" s="123" customFormat="1" ht="15.6" x14ac:dyDescent="0.3">
      <c r="A30" s="41"/>
      <c r="B30" s="118" t="s">
        <v>271</v>
      </c>
      <c r="C30" s="41"/>
      <c r="D30" s="41"/>
      <c r="E30" s="41"/>
      <c r="F30" s="41"/>
    </row>
    <row r="31" spans="1:11" ht="15.6" x14ac:dyDescent="0.3">
      <c r="A31" s="41"/>
      <c r="B31" s="85" t="s">
        <v>273</v>
      </c>
      <c r="C31" s="41"/>
      <c r="D31" s="41"/>
      <c r="E31" s="41"/>
      <c r="F31" s="41"/>
    </row>
    <row r="32" spans="1:11" ht="15.6" x14ac:dyDescent="0.3">
      <c r="A32" s="41"/>
      <c r="B32" s="85" t="s">
        <v>188</v>
      </c>
      <c r="C32" s="41"/>
      <c r="D32" s="41"/>
      <c r="E32" s="194">
        <f>'6. Cash Flow &amp; Debt Pay Data'!E85</f>
        <v>0.28758909270434402</v>
      </c>
      <c r="F32" s="125" t="s">
        <v>377</v>
      </c>
      <c r="I32" s="142"/>
    </row>
    <row r="33" spans="1:11" ht="15.6" x14ac:dyDescent="0.3">
      <c r="A33" s="41"/>
      <c r="B33" s="118" t="s">
        <v>321</v>
      </c>
      <c r="C33" s="41"/>
      <c r="D33" s="41"/>
      <c r="F33" s="41"/>
    </row>
    <row r="34" spans="1:11" s="123" customFormat="1" ht="15.6" x14ac:dyDescent="0.3">
      <c r="A34" s="41"/>
      <c r="B34" s="118" t="s">
        <v>322</v>
      </c>
      <c r="C34" s="41"/>
      <c r="D34" s="41"/>
      <c r="E34" s="41"/>
      <c r="F34" s="41"/>
    </row>
    <row r="35" spans="1:11" s="123" customFormat="1" ht="15.6" x14ac:dyDescent="0.3">
      <c r="A35" s="41"/>
      <c r="B35" s="118"/>
      <c r="C35" s="41"/>
      <c r="D35" s="41"/>
      <c r="E35" s="41"/>
      <c r="F35" s="41"/>
    </row>
    <row r="36" spans="1:11" s="142" customFormat="1" ht="15.6" x14ac:dyDescent="0.3">
      <c r="A36" s="41"/>
      <c r="B36" s="85" t="s">
        <v>189</v>
      </c>
      <c r="C36" s="41"/>
      <c r="D36" s="41"/>
      <c r="E36" s="194">
        <f>'6. Cash Flow &amp; Debt Pay Data'!E95</f>
        <v>2.4771833333333335</v>
      </c>
      <c r="F36" s="125" t="s">
        <v>377</v>
      </c>
      <c r="I36" s="85" t="s">
        <v>594</v>
      </c>
      <c r="J36" s="41"/>
      <c r="K36" s="41"/>
    </row>
    <row r="37" spans="1:11" ht="15.6" x14ac:dyDescent="0.3">
      <c r="A37" s="41"/>
      <c r="B37" s="118" t="s">
        <v>299</v>
      </c>
      <c r="C37" s="41"/>
      <c r="D37" s="41"/>
      <c r="F37" s="41"/>
      <c r="I37" s="374">
        <f>'6. Cash Flow &amp; Debt Pay Data'!E93</f>
        <v>30000</v>
      </c>
      <c r="J37" s="41"/>
      <c r="K37" s="41" t="s">
        <v>595</v>
      </c>
    </row>
    <row r="38" spans="1:11" ht="15.6" x14ac:dyDescent="0.3">
      <c r="A38" s="41"/>
      <c r="B38" s="118" t="s">
        <v>298</v>
      </c>
      <c r="C38" s="41"/>
      <c r="D38" s="41"/>
      <c r="E38" s="41"/>
      <c r="F38" s="41"/>
      <c r="I38" s="41"/>
      <c r="J38" s="41"/>
      <c r="K38" s="41"/>
    </row>
    <row r="39" spans="1:11" s="123" customFormat="1" ht="15.6" x14ac:dyDescent="0.3">
      <c r="A39" s="41"/>
      <c r="B39" s="41"/>
      <c r="C39" s="41"/>
      <c r="D39" s="41"/>
      <c r="E39" s="41"/>
      <c r="F39" s="41"/>
    </row>
    <row r="40" spans="1:11" ht="15.6" x14ac:dyDescent="0.3">
      <c r="A40" s="41"/>
      <c r="B40" s="85" t="s">
        <v>187</v>
      </c>
      <c r="C40" s="41"/>
      <c r="D40" s="41"/>
      <c r="E40" s="41"/>
      <c r="F40" s="41"/>
      <c r="G40" s="104"/>
    </row>
    <row r="41" spans="1:11" ht="15.6" x14ac:dyDescent="0.3">
      <c r="A41" s="41"/>
      <c r="B41" s="85" t="s">
        <v>191</v>
      </c>
      <c r="C41" s="41"/>
      <c r="D41" s="41"/>
      <c r="E41" s="131">
        <f>'4. Accrual Income Statement'!E116</f>
        <v>0.57989916978103284</v>
      </c>
      <c r="F41" s="41"/>
      <c r="G41" s="74"/>
    </row>
    <row r="42" spans="1:11" ht="15.6" x14ac:dyDescent="0.3">
      <c r="A42" s="41"/>
      <c r="B42" s="118" t="s">
        <v>245</v>
      </c>
      <c r="C42" s="143"/>
      <c r="D42" s="143"/>
      <c r="F42" s="41"/>
    </row>
    <row r="43" spans="1:11" ht="15.6" x14ac:dyDescent="0.3">
      <c r="A43" s="41"/>
      <c r="B43" s="118" t="s">
        <v>272</v>
      </c>
      <c r="C43" s="41"/>
      <c r="D43" s="41"/>
      <c r="E43" s="89"/>
      <c r="F43" s="41"/>
      <c r="G43" s="122"/>
    </row>
    <row r="44" spans="1:11" ht="15.6" x14ac:dyDescent="0.3">
      <c r="B44" s="121"/>
      <c r="E44" s="89"/>
      <c r="G44" s="129"/>
    </row>
    <row r="45" spans="1:11" s="117" customFormat="1" ht="15.6" x14ac:dyDescent="0.3">
      <c r="B45" s="85" t="s">
        <v>239</v>
      </c>
      <c r="D45" s="142"/>
      <c r="E45" s="128">
        <f>'4. Accrual Income Statement'!E117</f>
        <v>6.688571739112259E-2</v>
      </c>
      <c r="G45" s="122"/>
    </row>
    <row r="46" spans="1:11" x14ac:dyDescent="0.3">
      <c r="B46" s="118" t="s">
        <v>473</v>
      </c>
    </row>
    <row r="47" spans="1:11" ht="15.6" x14ac:dyDescent="0.3">
      <c r="E47" s="89"/>
    </row>
    <row r="48" spans="1:11" ht="15.6" x14ac:dyDescent="0.3">
      <c r="B48" s="85" t="s">
        <v>192</v>
      </c>
      <c r="E48" s="128">
        <f>'4. Accrual Income Statement'!E118</f>
        <v>2.9088598493399214E-2</v>
      </c>
      <c r="G48" s="139"/>
      <c r="H48" s="117"/>
    </row>
    <row r="49" spans="2:9" x14ac:dyDescent="0.3">
      <c r="B49" s="118" t="s">
        <v>474</v>
      </c>
      <c r="G49" s="74"/>
    </row>
    <row r="50" spans="2:9" ht="15.6" x14ac:dyDescent="0.3">
      <c r="E50" s="89"/>
      <c r="G50" s="74"/>
      <c r="H50" s="122"/>
      <c r="I50" t="s">
        <v>372</v>
      </c>
    </row>
    <row r="51" spans="2:9" ht="15.6" x14ac:dyDescent="0.3">
      <c r="B51" s="85" t="s">
        <v>238</v>
      </c>
      <c r="E51" s="128">
        <f>'4. Accrual Income Statement'!E119</f>
        <v>0.32412651433444528</v>
      </c>
      <c r="I51" s="130">
        <f>SUM(E41:E51)</f>
        <v>0.99999999999999989</v>
      </c>
    </row>
    <row r="52" spans="2:9" x14ac:dyDescent="0.3">
      <c r="B52" s="118" t="s">
        <v>475</v>
      </c>
      <c r="G52" s="86"/>
    </row>
    <row r="53" spans="2:9" ht="15.6" x14ac:dyDescent="0.3">
      <c r="B53" s="86"/>
      <c r="E53" s="89"/>
    </row>
    <row r="55" spans="2:9" ht="15.6" x14ac:dyDescent="0.3">
      <c r="C55" s="86"/>
      <c r="E55" s="89"/>
    </row>
    <row r="56" spans="2:9" ht="15.6" x14ac:dyDescent="0.3">
      <c r="E56" s="89"/>
    </row>
    <row r="57" spans="2:9" ht="15.6" x14ac:dyDescent="0.3">
      <c r="E57" s="89"/>
    </row>
    <row r="58" spans="2:9" ht="15.6" x14ac:dyDescent="0.3">
      <c r="E58" s="89"/>
    </row>
    <row r="59" spans="2:9" ht="15.6" x14ac:dyDescent="0.3">
      <c r="E59" s="89"/>
    </row>
    <row r="60" spans="2:9" ht="15.6" x14ac:dyDescent="0.3">
      <c r="E60" s="89"/>
    </row>
    <row r="61" spans="2:9" ht="15.6" x14ac:dyDescent="0.3">
      <c r="E61" s="89"/>
    </row>
  </sheetData>
  <sheetProtection sheet="1" objects="1" scenarios="1"/>
  <mergeCells count="1">
    <mergeCell ref="B1:E1"/>
  </mergeCells>
  <pageMargins left="0.7" right="0.7" top="0.75" bottom="0.75" header="0.3" footer="0.3"/>
  <pageSetup scale="83" orientation="portrait" horizontalDpi="4294967295" verticalDpi="4294967295"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DFCDD-3469-4E5A-B90C-8E0984F8FFEF}">
  <sheetPr>
    <pageSetUpPr fitToPage="1"/>
  </sheetPr>
  <dimension ref="A2:E30"/>
  <sheetViews>
    <sheetView workbookViewId="0">
      <selection activeCell="A6" sqref="A6"/>
    </sheetView>
  </sheetViews>
  <sheetFormatPr defaultRowHeight="14.4" x14ac:dyDescent="0.3"/>
  <cols>
    <col min="1" max="1" width="9.21875" style="142"/>
    <col min="2" max="2" width="7.33203125" customWidth="1"/>
    <col min="3" max="3" width="47.33203125" customWidth="1"/>
    <col min="5" max="5" width="25.6640625" customWidth="1"/>
  </cols>
  <sheetData>
    <row r="2" s="142" customFormat="1" x14ac:dyDescent="0.3"/>
    <row r="3" s="142" customFormat="1" x14ac:dyDescent="0.3"/>
    <row r="4" s="142" customFormat="1" x14ac:dyDescent="0.3"/>
    <row r="5" s="142" customFormat="1" x14ac:dyDescent="0.3"/>
    <row r="6" s="142" customFormat="1" x14ac:dyDescent="0.3"/>
    <row r="7" s="142" customFormat="1" x14ac:dyDescent="0.3"/>
    <row r="8" s="142" customFormat="1" x14ac:dyDescent="0.3"/>
    <row r="9" s="142" customFormat="1" x14ac:dyDescent="0.3"/>
    <row r="10" s="142" customFormat="1" x14ac:dyDescent="0.3"/>
    <row r="11" s="142" customFormat="1" x14ac:dyDescent="0.3"/>
    <row r="12" s="142" customFormat="1" x14ac:dyDescent="0.3"/>
    <row r="13" s="142" customFormat="1" x14ac:dyDescent="0.3"/>
    <row r="14" s="142" customFormat="1" x14ac:dyDescent="0.3"/>
    <row r="15" s="142" customFormat="1" x14ac:dyDescent="0.3"/>
    <row r="22" spans="3:5" ht="15.6" x14ac:dyDescent="0.3">
      <c r="C22" s="85" t="s">
        <v>295</v>
      </c>
    </row>
    <row r="23" spans="3:5" ht="15.6" x14ac:dyDescent="0.3">
      <c r="C23" s="85" t="s">
        <v>296</v>
      </c>
      <c r="D23" s="128">
        <f>'7. FFSC Measues'!E41</f>
        <v>0.57989916978103284</v>
      </c>
    </row>
    <row r="24" spans="3:5" ht="15.6" x14ac:dyDescent="0.3">
      <c r="C24" s="85" t="s">
        <v>239</v>
      </c>
      <c r="D24" s="128">
        <f>'7. FFSC Measues'!E45</f>
        <v>6.688571739112259E-2</v>
      </c>
    </row>
    <row r="25" spans="3:5" ht="15.6" x14ac:dyDescent="0.3">
      <c r="C25" s="85" t="s">
        <v>192</v>
      </c>
      <c r="D25" s="128">
        <f>'7. FFSC Measues'!E48</f>
        <v>2.9088598493399214E-2</v>
      </c>
    </row>
    <row r="26" spans="3:5" ht="15.6" x14ac:dyDescent="0.3">
      <c r="C26" s="85" t="s">
        <v>238</v>
      </c>
      <c r="D26" s="128">
        <f>'7. FFSC Measues'!E51</f>
        <v>0.32412651433444528</v>
      </c>
    </row>
    <row r="27" spans="3:5" x14ac:dyDescent="0.3">
      <c r="C27" s="121"/>
    </row>
    <row r="28" spans="3:5" x14ac:dyDescent="0.3">
      <c r="C28" s="182" t="s">
        <v>300</v>
      </c>
      <c r="E28" s="186" t="s">
        <v>301</v>
      </c>
    </row>
    <row r="29" spans="3:5" ht="15.6" x14ac:dyDescent="0.3">
      <c r="C29" s="182" t="s">
        <v>568</v>
      </c>
      <c r="E29" s="185">
        <f>'4. Accrual Income Statement'!D103</f>
        <v>50000</v>
      </c>
    </row>
    <row r="30" spans="3:5" ht="15.6" x14ac:dyDescent="0.3">
      <c r="C30" s="17" t="s">
        <v>297</v>
      </c>
    </row>
  </sheetData>
  <sheetProtection sheet="1" objects="1" scenarios="1"/>
  <pageMargins left="0.7" right="0.7" top="0.75" bottom="0.75" header="0.3" footer="0.3"/>
  <pageSetup scale="91" orientation="portrait" horizontalDpi="4294967295" verticalDpi="4294967295" r:id="rId1"/>
  <headerFooter>
    <oddFooter>&amp;L&amp;F&amp;R&amp;A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List of Sheets by Topic</vt:lpstr>
      <vt:lpstr>1. Part I Farm Income</vt:lpstr>
      <vt:lpstr>2. Part II Farm Expenses</vt:lpstr>
      <vt:lpstr>3. AccrualAdjustmentsData</vt:lpstr>
      <vt:lpstr>4. Accrual Income Statement</vt:lpstr>
      <vt:lpstr>5. Balance Sheet</vt:lpstr>
      <vt:lpstr>6. Cash Flow &amp; Debt Pay Data</vt:lpstr>
      <vt:lpstr>7. FFSC Measues</vt:lpstr>
      <vt:lpstr>8. Efficiency Graph</vt:lpstr>
      <vt:lpstr>9. Cow-CalfProductionSales</vt:lpstr>
      <vt:lpstr>10. Base Value Raised Stock</vt:lpstr>
      <vt:lpstr>11. Cow-Calf Benchmarks</vt:lpstr>
      <vt:lpstr>'1. Part I Farm Income'!Print_Area</vt:lpstr>
      <vt:lpstr>'10. Base Value Raised Stock'!Print_Area</vt:lpstr>
      <vt:lpstr>'11. Cow-Calf Benchmarks'!Print_Area</vt:lpstr>
      <vt:lpstr>'2. Part II Farm Expenses'!Print_Area</vt:lpstr>
      <vt:lpstr>'3. AccrualAdjustmentsData'!Print_Area</vt:lpstr>
      <vt:lpstr>'4. Accrual Income Statement'!Print_Area</vt:lpstr>
      <vt:lpstr>'5. Balance Sheet'!Print_Area</vt:lpstr>
      <vt:lpstr>'6. Cash Flow &amp; Debt Pay Data'!Print_Area</vt:lpstr>
      <vt:lpstr>'7. FFSC Measues'!Print_Area</vt:lpstr>
      <vt:lpstr>'8. Efficiency Graph'!Print_Area</vt:lpstr>
      <vt:lpstr>'9. Cow-CalfProductionSales'!Print_Area</vt:lpstr>
      <vt:lpstr>'List of Sheets by Topic'!Print_Area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Natalie A. Outlaw</cp:lastModifiedBy>
  <cp:lastPrinted>2022-01-14T01:24:54Z</cp:lastPrinted>
  <dcterms:created xsi:type="dcterms:W3CDTF">2021-07-12T14:10:14Z</dcterms:created>
  <dcterms:modified xsi:type="dcterms:W3CDTF">2022-02-17T17:00:45Z</dcterms:modified>
</cp:coreProperties>
</file>