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1 Decision Aid Additions 2-9-2021\4. W. Addition Dairy Breeding  2-9-2021\"/>
    </mc:Choice>
  </mc:AlternateContent>
  <xr:revisionPtr revIDLastSave="0" documentId="13_ncr:1_{0A4446C9-5C5C-443A-8725-9B6FAC41DC3E}" xr6:coauthVersionLast="46" xr6:coauthVersionMax="46" xr10:uidLastSave="{00000000-0000-0000-0000-000000000000}"/>
  <bookViews>
    <workbookView xWindow="-103" yWindow="-103" windowWidth="16663" windowHeight="8863" tabRatio="985" xr2:uid="{00000000-000D-0000-FFFF-FFFF00000000}"/>
  </bookViews>
  <sheets>
    <sheet name="1.Beef-Holstein Sexed Semen" sheetId="17" r:id="rId1"/>
    <sheet name="2. Holstein Dairy SexedSemen" sheetId="14" r:id="rId2"/>
    <sheet name="3. UserGuide" sheetId="15" r:id="rId3"/>
  </sheets>
  <definedNames>
    <definedName name="_xlnm.Print_Area" localSheetId="0">'1.Beef-Holstein Sexed Semen'!$B$1:$G$59</definedName>
    <definedName name="_xlnm.Print_Area" localSheetId="1">'2. Holstein Dairy SexedSemen'!$B$1:$G$59</definedName>
    <definedName name="_xlnm.Print_Area" localSheetId="2">'3. UserGuide'!$B$1:$B$51</definedName>
  </definedNames>
  <calcPr calcId="181029"/>
</workbook>
</file>

<file path=xl/calcChain.xml><?xml version="1.0" encoding="utf-8"?>
<calcChain xmlns="http://schemas.openxmlformats.org/spreadsheetml/2006/main">
  <c r="B56" i="17" l="1"/>
  <c r="E57" i="17"/>
  <c r="B52" i="14" l="1"/>
  <c r="B51" i="17"/>
  <c r="C53" i="17" l="1"/>
  <c r="E44" i="17"/>
  <c r="F44" i="17" s="1"/>
  <c r="E40" i="17"/>
  <c r="E39" i="17"/>
  <c r="E31" i="17"/>
  <c r="F31" i="17" s="1"/>
  <c r="E27" i="17"/>
  <c r="E26" i="17"/>
  <c r="G11" i="17"/>
  <c r="I28" i="17" s="1"/>
  <c r="D11" i="17"/>
  <c r="D12" i="17" s="1"/>
  <c r="E13" i="17" s="1"/>
  <c r="D6" i="17"/>
  <c r="D11" i="14"/>
  <c r="D12" i="14" s="1"/>
  <c r="E13" i="14" s="1"/>
  <c r="E39" i="14"/>
  <c r="E40" i="14"/>
  <c r="E26" i="14"/>
  <c r="E27" i="14"/>
  <c r="C55" i="14"/>
  <c r="G11" i="14"/>
  <c r="E44" i="14"/>
  <c r="F44" i="14" s="1"/>
  <c r="E31" i="14"/>
  <c r="F31" i="14" s="1"/>
  <c r="D6" i="14"/>
  <c r="I41" i="17" l="1"/>
  <c r="I29" i="17"/>
  <c r="E14" i="17"/>
  <c r="G13" i="17"/>
  <c r="J28" i="17" s="1"/>
  <c r="G13" i="14"/>
  <c r="J28" i="14" s="1"/>
  <c r="E14" i="14"/>
  <c r="I28" i="14"/>
  <c r="E15" i="17" l="1"/>
  <c r="G17" i="17" s="1"/>
  <c r="J41" i="17"/>
  <c r="J42" i="17" s="1"/>
  <c r="J29" i="17"/>
  <c r="I42" i="17"/>
  <c r="J41" i="14"/>
  <c r="J42" i="14" s="1"/>
  <c r="J29" i="14"/>
  <c r="E15" i="14"/>
  <c r="I29" i="14"/>
  <c r="I41" i="14"/>
  <c r="F17" i="17" l="1"/>
  <c r="F18" i="17" s="1"/>
  <c r="F20" i="17" s="1"/>
  <c r="K28" i="17"/>
  <c r="G23" i="17"/>
  <c r="I42" i="14"/>
  <c r="G17" i="14"/>
  <c r="F17" i="14"/>
  <c r="F18" i="14" s="1"/>
  <c r="D20" i="17" l="1"/>
  <c r="F23" i="17"/>
  <c r="D23" i="17" s="1"/>
  <c r="K41" i="17"/>
  <c r="K29" i="17"/>
  <c r="L29" i="17" s="1"/>
  <c r="L28" i="17"/>
  <c r="E43" i="17"/>
  <c r="E30" i="17"/>
  <c r="F20" i="14"/>
  <c r="K28" i="14"/>
  <c r="G23" i="14"/>
  <c r="L30" i="17" l="1"/>
  <c r="D30" i="17" s="1"/>
  <c r="F30" i="17" s="1"/>
  <c r="F32" i="17" s="1"/>
  <c r="K42" i="17"/>
  <c r="L42" i="17" s="1"/>
  <c r="L41" i="17"/>
  <c r="D40" i="17"/>
  <c r="D39" i="17"/>
  <c r="D27" i="17"/>
  <c r="D26" i="17"/>
  <c r="K29" i="14"/>
  <c r="L29" i="14" s="1"/>
  <c r="K41" i="14"/>
  <c r="L28" i="14"/>
  <c r="E43" i="14"/>
  <c r="E30" i="14"/>
  <c r="F23" i="14"/>
  <c r="D20" i="14"/>
  <c r="F40" i="17" l="1"/>
  <c r="L30" i="14"/>
  <c r="D30" i="14" s="1"/>
  <c r="F30" i="14" s="1"/>
  <c r="F32" i="14" s="1"/>
  <c r="F27" i="17"/>
  <c r="D41" i="17"/>
  <c r="C40" i="17" s="1"/>
  <c r="F39" i="17"/>
  <c r="L43" i="17"/>
  <c r="D43" i="17" s="1"/>
  <c r="F43" i="17" s="1"/>
  <c r="F45" i="17" s="1"/>
  <c r="F26" i="17"/>
  <c r="D28" i="17"/>
  <c r="C27" i="17" s="1"/>
  <c r="D40" i="14"/>
  <c r="D23" i="14"/>
  <c r="D27" i="14"/>
  <c r="D39" i="14"/>
  <c r="D26" i="14"/>
  <c r="K42" i="14"/>
  <c r="L42" i="14" s="1"/>
  <c r="L41" i="14"/>
  <c r="D52" i="17" l="1"/>
  <c r="D53" i="17" s="1"/>
  <c r="F41" i="17"/>
  <c r="F40" i="14"/>
  <c r="C39" i="17"/>
  <c r="F28" i="17"/>
  <c r="C26" i="17"/>
  <c r="D41" i="14"/>
  <c r="C39" i="14" s="1"/>
  <c r="F39" i="14"/>
  <c r="F41" i="14" s="1"/>
  <c r="O18" i="14"/>
  <c r="F26" i="14"/>
  <c r="D28" i="14"/>
  <c r="C27" i="14" s="1"/>
  <c r="F27" i="14"/>
  <c r="L43" i="14"/>
  <c r="E52" i="17" l="1"/>
  <c r="F52" i="17" s="1"/>
  <c r="F53" i="17" s="1"/>
  <c r="F47" i="17"/>
  <c r="E41" i="17"/>
  <c r="G45" i="17"/>
  <c r="D43" i="14"/>
  <c r="F43" i="14" s="1"/>
  <c r="F45" i="14" s="1"/>
  <c r="L44" i="14"/>
  <c r="C40" i="14"/>
  <c r="C26" i="14"/>
  <c r="O17" i="14"/>
  <c r="E28" i="17"/>
  <c r="F34" i="17"/>
  <c r="G32" i="17"/>
  <c r="E41" i="14"/>
  <c r="F28" i="14"/>
  <c r="E53" i="14" s="1"/>
  <c r="D53" i="14" l="1"/>
  <c r="D55" i="14" s="1"/>
  <c r="E58" i="14"/>
  <c r="E55" i="14"/>
  <c r="F53" i="14"/>
  <c r="F59" i="17" s="1"/>
  <c r="F48" i="17"/>
  <c r="E53" i="17"/>
  <c r="F47" i="14"/>
  <c r="G45" i="14"/>
  <c r="E28" i="14"/>
  <c r="F34" i="14"/>
  <c r="G32" i="14"/>
  <c r="F48" i="14" l="1"/>
  <c r="F55" i="14"/>
</calcChain>
</file>

<file path=xl/sharedStrings.xml><?xml version="1.0" encoding="utf-8"?>
<sst xmlns="http://schemas.openxmlformats.org/spreadsheetml/2006/main" count="222" uniqueCount="113">
  <si>
    <t>%</t>
  </si>
  <si>
    <t>Advantage</t>
  </si>
  <si>
    <t>Live Calves</t>
  </si>
  <si>
    <t>Value $/Hd.</t>
  </si>
  <si>
    <t>Pregnancy % Based on Exposed Females*</t>
  </si>
  <si>
    <t>Number Pregnant</t>
  </si>
  <si>
    <t>Number Pregnant Second Breeding</t>
  </si>
  <si>
    <t>Number Pregnant Third Breeding</t>
  </si>
  <si>
    <t>To Breed in Second Breeding</t>
  </si>
  <si>
    <t>To Breed In Third Breeding</t>
  </si>
  <si>
    <t>---------&gt;</t>
  </si>
  <si>
    <t>Pregnancy and Calving Loss</t>
  </si>
  <si>
    <t xml:space="preserve">Gender Difference </t>
  </si>
  <si>
    <t>Straws</t>
  </si>
  <si>
    <t>Used</t>
  </si>
  <si>
    <t>Number Left After First AI</t>
  </si>
  <si>
    <t>Number Left After Second Breeding</t>
  </si>
  <si>
    <t>Total Semen Straws and Cost</t>
  </si>
  <si>
    <t>Total Live Calves %, Head and Straws Used</t>
  </si>
  <si>
    <t>Total Pregnant Percent &amp; Total</t>
  </si>
  <si>
    <t xml:space="preserve">First </t>
  </si>
  <si>
    <t xml:space="preserve">Second </t>
  </si>
  <si>
    <t>Third</t>
  </si>
  <si>
    <t>Number of Females Exposed First</t>
  </si>
  <si>
    <t>Total</t>
  </si>
  <si>
    <t>Sexed Semen Margin Above Straw Cost and Breeding Cost</t>
  </si>
  <si>
    <t xml:space="preserve"> Head</t>
  </si>
  <si>
    <t>Operations Guide for Using the Sexed Semen Economic Advantage Decision Aid</t>
  </si>
  <si>
    <t>Save the file frequently as you enter data!</t>
  </si>
  <si>
    <t>Average Cost per Straw</t>
  </si>
  <si>
    <t>What is the economic advantage of using sexed semen over conventional AI?</t>
  </si>
  <si>
    <t>Operations</t>
  </si>
  <si>
    <t>What the Spreadsheet Does:</t>
  </si>
  <si>
    <t>The Semen cost associated with semen for each breeding is entered on the</t>
  </si>
  <si>
    <t xml:space="preserve"> right side of the sheet.</t>
  </si>
  <si>
    <r>
      <t>All variables that are in blue can be changed by entering your value.</t>
    </r>
    <r>
      <rPr>
        <b/>
        <sz val="12"/>
        <color indexed="62"/>
        <rFont val="Arial"/>
        <family val="2"/>
      </rPr>
      <t xml:space="preserve"> </t>
    </r>
  </si>
  <si>
    <t>Advantage Per Female Exposed</t>
  </si>
  <si>
    <t>Calculation of The Economic Advantaged of Sexed Semen Over Conventional AI</t>
  </si>
  <si>
    <t xml:space="preserve"> Heifer Calf</t>
  </si>
  <si>
    <t xml:space="preserve"> Bull Calf</t>
  </si>
  <si>
    <t xml:space="preserve">Live Heifer Calves </t>
  </si>
  <si>
    <t>Live Bull Calves</t>
  </si>
  <si>
    <t>Conventional AI Semen Cost</t>
  </si>
  <si>
    <t>Sexed Semen  Cost</t>
  </si>
  <si>
    <t>% of Calf</t>
  </si>
  <si>
    <t>Value</t>
  </si>
  <si>
    <t>Total Head, Average and Total Value of Calves</t>
  </si>
  <si>
    <t>Gender %</t>
  </si>
  <si>
    <t>Total Semen and Breeding Cost &amp; % of Calf Value</t>
  </si>
  <si>
    <t>Sexed Semen Calculations</t>
  </si>
  <si>
    <t>Change in</t>
  </si>
  <si>
    <t>Change</t>
  </si>
  <si>
    <t xml:space="preserve">Change in </t>
  </si>
  <si>
    <t>Margin</t>
  </si>
  <si>
    <t>Cost</t>
  </si>
  <si>
    <t>Total Economic Advantage of Sexed Semen</t>
  </si>
  <si>
    <t>Sexed Semen Compared to Conventional AI</t>
  </si>
  <si>
    <t>Breeding</t>
  </si>
  <si>
    <t>Value of Calves - Conventional AI</t>
  </si>
  <si>
    <t xml:space="preserve">  Head</t>
  </si>
  <si>
    <t>Insemination/Breeding Cost</t>
  </si>
  <si>
    <t xml:space="preserve">Sexed Semen Accuracy </t>
  </si>
  <si>
    <t>Holstein</t>
  </si>
  <si>
    <t>Live Heifer Calves</t>
  </si>
  <si>
    <t>Sexed Semen Advantage</t>
  </si>
  <si>
    <t>D</t>
  </si>
  <si>
    <t>Difference</t>
  </si>
  <si>
    <t>Difference in Cost Per Straw</t>
  </si>
  <si>
    <t>Number of Straws</t>
  </si>
  <si>
    <t xml:space="preserve"> variable and the over all gender percent reflects this.</t>
  </si>
  <si>
    <t>The breeding system is based on up to three inseminations.  The accuracy of sex selected is an input</t>
  </si>
  <si>
    <t xml:space="preserve">This decision aid does not capture the potential  increase in net income if retained ownership is </t>
  </si>
  <si>
    <t xml:space="preserve">The use this spreadsheet these are the step by step guide for date entry to insure proper use. </t>
  </si>
  <si>
    <t>Data can be entered in any order but it is advisable to start from the top entering</t>
  </si>
  <si>
    <t>the value with the live day-old calves.</t>
  </si>
  <si>
    <t>Now you are ready to check your answer to your question:</t>
  </si>
  <si>
    <t>Pregnancy Sexed Semen Versus Conventional AI</t>
  </si>
  <si>
    <t>Income Margin Above Straw and breeding Cost</t>
  </si>
  <si>
    <r>
      <t xml:space="preserve"> Actual results will of course vary but this gives a quick approximation that facilitates </t>
    </r>
    <r>
      <rPr>
        <b/>
        <sz val="12"/>
        <rFont val="Arial"/>
        <family val="2"/>
      </rPr>
      <t xml:space="preserve">"what if </t>
    </r>
    <r>
      <rPr>
        <sz val="12"/>
        <rFont val="Arial"/>
        <family val="2"/>
      </rPr>
      <t>"analysis.</t>
    </r>
  </si>
  <si>
    <r>
      <t xml:space="preserve"> </t>
    </r>
    <r>
      <rPr>
        <sz val="12"/>
        <rFont val="Arial"/>
        <family val="2"/>
      </rPr>
      <t xml:space="preserve">All </t>
    </r>
    <r>
      <rPr>
        <b/>
        <sz val="12"/>
        <rFont val="Arial"/>
        <family val="2"/>
      </rPr>
      <t>other cells are protected</t>
    </r>
    <r>
      <rPr>
        <sz val="12"/>
        <rFont val="Arial"/>
        <family val="2"/>
      </rPr>
      <t>. The spreadsheet is not password protected.</t>
    </r>
  </si>
  <si>
    <t>in added Income compared to added cost of sexed semen is the economic advantage of using</t>
  </si>
  <si>
    <t>over the breeding costs including semen and the technician breeding services costs.</t>
  </si>
  <si>
    <t>First bring up the Excel™ spreadsheet and save a copy under a name and date of your choice.</t>
  </si>
  <si>
    <t>This is only an example in the spreadsheet so modify the example to fit your analysis situation.</t>
  </si>
  <si>
    <t>The cost and Income advantage of sexed semen versus and conventional AI are calculated. The difference</t>
  </si>
  <si>
    <r>
      <t xml:space="preserve">If you get </t>
    </r>
    <r>
      <rPr>
        <sz val="12"/>
        <color indexed="10"/>
        <rFont val="Arial"/>
        <family val="2"/>
      </rPr>
      <t>unreasonable results</t>
    </r>
    <r>
      <rPr>
        <sz val="12"/>
        <rFont val="Arial"/>
        <family val="2"/>
      </rPr>
      <t xml:space="preserve"> then there is a pretty good chance the wrong data value was entered.</t>
    </r>
  </si>
  <si>
    <t>Save your example and then review all your data entered and make corrections.</t>
  </si>
  <si>
    <t xml:space="preserve">The realized economics advantage of sexed semen calculated difference based on pregnancy rate,   </t>
  </si>
  <si>
    <t>_________________________________________________________________________________________</t>
  </si>
  <si>
    <t>____________________________________________________________________________________________</t>
  </si>
  <si>
    <t xml:space="preserve">When there is a positive income it means the day-old calf sale covers the breeding and semen costs. </t>
  </si>
  <si>
    <t>Advantage Per Female Exposed*</t>
  </si>
  <si>
    <t>See sheet 2.</t>
  </si>
  <si>
    <t>Savings when not using Holstein as crossbred calves are more valuable.</t>
  </si>
  <si>
    <t>Milking cow</t>
  </si>
  <si>
    <t xml:space="preserve">  Percent of Calf Value</t>
  </si>
  <si>
    <t xml:space="preserve">Total Sexed Semen Breeding Costs as Percent Day-old Calf Value. </t>
  </si>
  <si>
    <t>*Positive results mean sexed semen has an advantage over conventual AI.</t>
  </si>
  <si>
    <t>Use sexed semen to maximize the number of beef crossbred steer day-old calves for the feeder market or retained ownership.</t>
  </si>
  <si>
    <t>Use sexed semen to maximize the number of steer day-old calves for the feeder market or retained ownership.</t>
  </si>
  <si>
    <t>Results show it best to use semen for production of beef-dairy crossbred calves.</t>
  </si>
  <si>
    <t xml:space="preserve"> sexed semen over conventional AI. The Income difference is the day-old calf value  difference over</t>
  </si>
  <si>
    <t>The percent that the calf value covers costs is also calculated.</t>
  </si>
  <si>
    <t xml:space="preserve">pregnancy and calving losses and differences in the day-old calf value by sex.   </t>
  </si>
  <si>
    <t>followed with the day-old crossbred calf value versus the dairy calf. Calf market price difference by sex</t>
  </si>
  <si>
    <t>should reflect this reality. Retained ownership decision aids are available to evaluate this option.</t>
  </si>
  <si>
    <t xml:space="preserve">The pregnancy rate of sexed semen versus conventional is an input variable. </t>
  </si>
  <si>
    <t>Version Date 2-8-2021</t>
  </si>
  <si>
    <t xml:space="preserve">Total Sexed Semen Breeding Costs as Percent Day-Old Calf Value. </t>
  </si>
  <si>
    <t xml:space="preserve"> It's recommended that you enter a date with the name on the new file.</t>
  </si>
  <si>
    <t>Angus-On-Holstein Crossbreds</t>
  </si>
  <si>
    <t>Calf prices highly variable</t>
  </si>
  <si>
    <t>Calf prices highly variable.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</si>
</sst>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;[Red]&quot;$&quot;#,##0"/>
    <numFmt numFmtId="165" formatCode="0.0"/>
    <numFmt numFmtId="166" formatCode="&quot;$&quot;#,##0"/>
    <numFmt numFmtId="167" formatCode="&quot;$&quot;#,##0.00"/>
    <numFmt numFmtId="168" formatCode="&quot;$&quot;#,##0.00;[Red]&quot;$&quot;#,##0.00"/>
    <numFmt numFmtId="169" formatCode="0.00_);\(0.00\)"/>
  </numFmts>
  <fonts count="27">
    <font>
      <sz val="10"/>
      <name val="Arial"/>
    </font>
    <font>
      <sz val="12"/>
      <color theme="1"/>
      <name val="Arial"/>
      <family val="2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</font>
    <font>
      <b/>
      <sz val="14"/>
      <name val="Arial"/>
      <family val="2"/>
    </font>
    <font>
      <sz val="12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39"/>
      <name val="Arial"/>
      <family val="2"/>
    </font>
    <font>
      <sz val="14"/>
      <name val="Arial"/>
      <family val="2"/>
    </font>
    <font>
      <b/>
      <sz val="12"/>
      <color indexed="30"/>
      <name val="Arial"/>
      <family val="2"/>
    </font>
    <font>
      <sz val="16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10"/>
      <name val="Arial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color rgb="FF3333FF"/>
      <name val="Arial"/>
      <family val="2"/>
    </font>
    <font>
      <sz val="11"/>
      <color rgb="FF3333FF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9" fontId="4" fillId="0" borderId="0" xfId="1" applyFont="1" applyBorder="1" applyProtection="1"/>
    <xf numFmtId="1" fontId="4" fillId="0" borderId="0" xfId="0" applyNumberFormat="1" applyFont="1" applyBorder="1" applyProtection="1"/>
    <xf numFmtId="164" fontId="4" fillId="0" borderId="0" xfId="0" applyNumberFormat="1" applyFont="1"/>
    <xf numFmtId="1" fontId="7" fillId="0" borderId="0" xfId="0" applyNumberFormat="1" applyFont="1" applyBorder="1" applyProtection="1"/>
    <xf numFmtId="1" fontId="11" fillId="0" borderId="1" xfId="0" applyNumberFormat="1" applyFont="1" applyBorder="1" applyProtection="1">
      <protection locked="0"/>
    </xf>
    <xf numFmtId="0" fontId="7" fillId="0" borderId="0" xfId="0" applyFont="1" applyBorder="1"/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1" fontId="8" fillId="0" borderId="0" xfId="0" applyNumberFormat="1" applyFont="1" applyBorder="1" applyProtection="1">
      <protection locked="0"/>
    </xf>
    <xf numFmtId="5" fontId="11" fillId="0" borderId="1" xfId="0" applyNumberFormat="1" applyFont="1" applyBorder="1" applyProtection="1">
      <protection locked="0"/>
    </xf>
    <xf numFmtId="9" fontId="7" fillId="0" borderId="0" xfId="1" applyFont="1" applyBorder="1" applyProtection="1"/>
    <xf numFmtId="5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8" fontId="7" fillId="0" borderId="0" xfId="0" applyNumberFormat="1" applyFont="1" applyBorder="1" applyProtection="1"/>
    <xf numFmtId="3" fontId="13" fillId="0" borderId="1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1" fontId="11" fillId="0" borderId="0" xfId="0" applyNumberFormat="1" applyFont="1" applyBorder="1" applyProtection="1">
      <protection locked="0"/>
    </xf>
    <xf numFmtId="164" fontId="7" fillId="0" borderId="0" xfId="0" applyNumberFormat="1" applyFont="1" applyBorder="1" applyProtection="1"/>
    <xf numFmtId="0" fontId="9" fillId="0" borderId="0" xfId="0" quotePrefix="1" applyFont="1"/>
    <xf numFmtId="0" fontId="10" fillId="0" borderId="0" xfId="0" quotePrefix="1" applyFont="1"/>
    <xf numFmtId="164" fontId="4" fillId="0" borderId="0" xfId="0" applyNumberFormat="1" applyFont="1" applyBorder="1" applyProtection="1"/>
    <xf numFmtId="0" fontId="12" fillId="0" borderId="0" xfId="0" applyFont="1"/>
    <xf numFmtId="5" fontId="11" fillId="0" borderId="0" xfId="0" applyNumberFormat="1" applyFont="1" applyBorder="1" applyProtection="1">
      <protection locked="0"/>
    </xf>
    <xf numFmtId="1" fontId="7" fillId="0" borderId="2" xfId="0" applyNumberFormat="1" applyFont="1" applyBorder="1"/>
    <xf numFmtId="0" fontId="4" fillId="0" borderId="2" xfId="0" applyFont="1" applyBorder="1"/>
    <xf numFmtId="1" fontId="4" fillId="0" borderId="2" xfId="0" applyNumberFormat="1" applyFont="1" applyBorder="1" applyProtection="1"/>
    <xf numFmtId="9" fontId="7" fillId="0" borderId="0" xfId="1" applyFont="1"/>
    <xf numFmtId="168" fontId="4" fillId="0" borderId="0" xfId="0" applyNumberFormat="1" applyFont="1" applyBorder="1" applyAlignment="1" applyProtection="1">
      <alignment horizontal="center"/>
    </xf>
    <xf numFmtId="168" fontId="4" fillId="0" borderId="0" xfId="0" applyNumberFormat="1" applyFont="1" applyBorder="1" applyProtection="1"/>
    <xf numFmtId="1" fontId="4" fillId="0" borderId="2" xfId="0" applyNumberFormat="1" applyFont="1" applyBorder="1"/>
    <xf numFmtId="0" fontId="14" fillId="0" borderId="0" xfId="0" applyFont="1" applyAlignment="1">
      <alignment horizontal="center"/>
    </xf>
    <xf numFmtId="1" fontId="4" fillId="0" borderId="0" xfId="0" applyNumberFormat="1" applyFont="1"/>
    <xf numFmtId="168" fontId="7" fillId="0" borderId="0" xfId="0" applyNumberFormat="1" applyFont="1" applyBorder="1" applyAlignment="1" applyProtection="1">
      <alignment horizontal="center"/>
    </xf>
    <xf numFmtId="0" fontId="15" fillId="0" borderId="0" xfId="0" applyFont="1"/>
    <xf numFmtId="0" fontId="10" fillId="0" borderId="0" xfId="0" applyFont="1"/>
    <xf numFmtId="1" fontId="7" fillId="0" borderId="0" xfId="0" applyNumberFormat="1" applyFont="1" applyBorder="1"/>
    <xf numFmtId="1" fontId="4" fillId="0" borderId="0" xfId="0" applyNumberFormat="1" applyFont="1" applyBorder="1"/>
    <xf numFmtId="1" fontId="5" fillId="0" borderId="0" xfId="0" applyNumberFormat="1" applyFont="1"/>
    <xf numFmtId="5" fontId="5" fillId="0" borderId="0" xfId="0" applyNumberFormat="1" applyFont="1"/>
    <xf numFmtId="6" fontId="5" fillId="0" borderId="0" xfId="0" applyNumberFormat="1" applyFont="1"/>
    <xf numFmtId="6" fontId="4" fillId="0" borderId="0" xfId="0" applyNumberFormat="1" applyFont="1"/>
    <xf numFmtId="0" fontId="5" fillId="0" borderId="0" xfId="0" applyFont="1" applyAlignment="1">
      <alignment horizontal="center"/>
    </xf>
    <xf numFmtId="0" fontId="18" fillId="0" borderId="0" xfId="0" applyFont="1"/>
    <xf numFmtId="3" fontId="4" fillId="0" borderId="0" xfId="0" applyNumberFormat="1" applyFont="1" applyBorder="1" applyProtection="1">
      <protection locked="0"/>
    </xf>
    <xf numFmtId="164" fontId="5" fillId="0" borderId="0" xfId="0" applyNumberFormat="1" applyFont="1"/>
    <xf numFmtId="9" fontId="5" fillId="0" borderId="0" xfId="1" applyFont="1"/>
    <xf numFmtId="9" fontId="4" fillId="0" borderId="0" xfId="0" applyNumberFormat="1" applyFont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9" fontId="0" fillId="0" borderId="0" xfId="1" applyFont="1"/>
    <xf numFmtId="0" fontId="9" fillId="0" borderId="0" xfId="0" applyFont="1"/>
    <xf numFmtId="6" fontId="7" fillId="0" borderId="0" xfId="0" applyNumberFormat="1" applyFont="1" applyBorder="1" applyProtection="1"/>
    <xf numFmtId="6" fontId="4" fillId="0" borderId="0" xfId="0" applyNumberFormat="1" applyFont="1" applyBorder="1" applyProtection="1"/>
    <xf numFmtId="5" fontId="7" fillId="0" borderId="0" xfId="0" applyNumberFormat="1" applyFont="1" applyBorder="1" applyProtection="1"/>
    <xf numFmtId="9" fontId="4" fillId="0" borderId="0" xfId="1" applyFont="1"/>
    <xf numFmtId="166" fontId="7" fillId="0" borderId="0" xfId="0" applyNumberFormat="1" applyFont="1" applyBorder="1" applyProtection="1"/>
    <xf numFmtId="0" fontId="19" fillId="0" borderId="0" xfId="0" applyFont="1" applyAlignment="1">
      <alignment horizontal="center"/>
    </xf>
    <xf numFmtId="0" fontId="11" fillId="0" borderId="1" xfId="0" applyFont="1" applyBorder="1" applyProtection="1">
      <protection locked="0"/>
    </xf>
    <xf numFmtId="1" fontId="4" fillId="0" borderId="0" xfId="0" applyNumberFormat="1" applyFont="1" applyBorder="1" applyAlignment="1" applyProtection="1">
      <alignment horizontal="center"/>
    </xf>
    <xf numFmtId="167" fontId="4" fillId="0" borderId="0" xfId="0" applyNumberFormat="1" applyFont="1"/>
    <xf numFmtId="1" fontId="7" fillId="0" borderId="3" xfId="0" applyNumberFormat="1" applyFont="1" applyBorder="1"/>
    <xf numFmtId="1" fontId="7" fillId="0" borderId="3" xfId="0" applyNumberFormat="1" applyFont="1" applyBorder="1" applyProtection="1"/>
    <xf numFmtId="3" fontId="13" fillId="0" borderId="0" xfId="0" applyNumberFormat="1" applyFont="1" applyBorder="1" applyProtection="1">
      <protection locked="0"/>
    </xf>
    <xf numFmtId="14" fontId="10" fillId="0" borderId="0" xfId="0" applyNumberFormat="1" applyFont="1"/>
    <xf numFmtId="0" fontId="4" fillId="2" borderId="0" xfId="0" applyFont="1" applyFill="1"/>
    <xf numFmtId="0" fontId="7" fillId="2" borderId="0" xfId="0" applyFont="1" applyFill="1"/>
    <xf numFmtId="5" fontId="4" fillId="2" borderId="0" xfId="0" applyNumberFormat="1" applyFont="1" applyFill="1"/>
    <xf numFmtId="0" fontId="0" fillId="2" borderId="0" xfId="0" applyFill="1"/>
    <xf numFmtId="9" fontId="4" fillId="2" borderId="0" xfId="1" applyFont="1" applyFill="1" applyBorder="1" applyProtection="1"/>
    <xf numFmtId="1" fontId="7" fillId="2" borderId="0" xfId="0" applyNumberFormat="1" applyFont="1" applyFill="1" applyBorder="1" applyProtection="1"/>
    <xf numFmtId="1" fontId="4" fillId="2" borderId="2" xfId="0" applyNumberFormat="1" applyFont="1" applyFill="1" applyBorder="1" applyProtection="1"/>
    <xf numFmtId="1" fontId="4" fillId="2" borderId="2" xfId="0" applyNumberFormat="1" applyFont="1" applyFill="1" applyBorder="1"/>
    <xf numFmtId="0" fontId="20" fillId="0" borderId="0" xfId="0" applyFont="1" applyFill="1"/>
    <xf numFmtId="169" fontId="0" fillId="0" borderId="0" xfId="0" applyNumberFormat="1"/>
    <xf numFmtId="8" fontId="4" fillId="0" borderId="0" xfId="0" applyNumberFormat="1" applyFont="1" applyBorder="1" applyProtection="1"/>
    <xf numFmtId="8" fontId="21" fillId="0" borderId="0" xfId="0" applyNumberFormat="1" applyFont="1" applyBorder="1" applyProtection="1"/>
    <xf numFmtId="6" fontId="1" fillId="0" borderId="0" xfId="0" applyNumberFormat="1" applyFont="1"/>
    <xf numFmtId="8" fontId="5" fillId="0" borderId="0" xfId="0" applyNumberFormat="1" applyFont="1"/>
    <xf numFmtId="0" fontId="22" fillId="0" borderId="0" xfId="0" applyFont="1" applyAlignment="1">
      <alignment horizontal="center"/>
    </xf>
    <xf numFmtId="167" fontId="4" fillId="0" borderId="0" xfId="1" applyNumberFormat="1" applyFont="1"/>
    <xf numFmtId="164" fontId="0" fillId="0" borderId="0" xfId="0" applyNumberFormat="1"/>
    <xf numFmtId="164" fontId="4" fillId="0" borderId="1" xfId="0" applyNumberFormat="1" applyFont="1" applyBorder="1" applyProtection="1"/>
    <xf numFmtId="164" fontId="4" fillId="0" borderId="1" xfId="0" applyNumberFormat="1" applyFont="1" applyBorder="1"/>
    <xf numFmtId="167" fontId="0" fillId="0" borderId="0" xfId="0" applyNumberFormat="1"/>
    <xf numFmtId="8" fontId="4" fillId="0" borderId="0" xfId="0" applyNumberFormat="1" applyFont="1"/>
    <xf numFmtId="5" fontId="4" fillId="0" borderId="0" xfId="0" applyNumberFormat="1" applyFont="1" applyBorder="1" applyProtection="1"/>
    <xf numFmtId="0" fontId="6" fillId="0" borderId="0" xfId="0" applyFont="1" applyAlignment="1">
      <alignment horizontal="center"/>
    </xf>
    <xf numFmtId="3" fontId="23" fillId="0" borderId="1" xfId="0" applyNumberFormat="1" applyFont="1" applyBorder="1" applyProtection="1">
      <protection locked="0"/>
    </xf>
    <xf numFmtId="40" fontId="7" fillId="0" borderId="0" xfId="0" applyNumberFormat="1" applyFont="1" applyBorder="1" applyProtection="1"/>
    <xf numFmtId="40" fontId="4" fillId="0" borderId="0" xfId="0" applyNumberFormat="1" applyFont="1"/>
    <xf numFmtId="0" fontId="25" fillId="0" borderId="4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4" xfId="0" applyFont="1" applyBorder="1" applyAlignment="1" applyProtection="1">
      <protection locked="0"/>
    </xf>
    <xf numFmtId="0" fontId="24" fillId="0" borderId="5" xfId="0" applyFont="1" applyBorder="1" applyAlignment="1" applyProtection="1"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26" fillId="0" borderId="4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72966</xdr:colOff>
      <xdr:row>2</xdr:row>
      <xdr:rowOff>79541</xdr:rowOff>
    </xdr:from>
    <xdr:to>
      <xdr:col>9</xdr:col>
      <xdr:colOff>569287</xdr:colOff>
      <xdr:row>4</xdr:row>
      <xdr:rowOff>162646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5E3C9AB4-2E31-40D0-A66B-72A8512B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4580" y="525855"/>
          <a:ext cx="1361736" cy="529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9"/>
  <sheetViews>
    <sheetView tabSelected="1" zoomScaleNormal="100" workbookViewId="0">
      <selection activeCell="C6" sqref="C6"/>
    </sheetView>
  </sheetViews>
  <sheetFormatPr defaultRowHeight="12.45"/>
  <cols>
    <col min="1" max="1" width="5.23046875" customWidth="1"/>
    <col min="2" max="2" width="50.69140625" customWidth="1"/>
    <col min="3" max="3" width="12.69140625" customWidth="1"/>
    <col min="4" max="4" width="12.23046875" customWidth="1"/>
    <col min="5" max="5" width="14.23046875" customWidth="1"/>
    <col min="6" max="6" width="12.69140625" customWidth="1"/>
    <col min="8" max="8" width="4" customWidth="1"/>
    <col min="9" max="9" width="12.23046875" customWidth="1"/>
    <col min="10" max="10" width="16.23046875" customWidth="1"/>
    <col min="11" max="11" width="10.3828125" customWidth="1"/>
    <col min="15" max="15" width="30.3828125" customWidth="1"/>
  </cols>
  <sheetData>
    <row r="1" spans="2:12" ht="19.75">
      <c r="B1" s="102" t="s">
        <v>37</v>
      </c>
      <c r="C1" s="103"/>
      <c r="D1" s="103"/>
      <c r="E1" s="103"/>
      <c r="F1" s="103"/>
      <c r="G1" s="103"/>
      <c r="H1" s="37"/>
    </row>
    <row r="2" spans="2:12" ht="15.45">
      <c r="B2" s="101" t="s">
        <v>110</v>
      </c>
      <c r="C2" s="22"/>
      <c r="D2" s="23"/>
      <c r="E2" s="10"/>
      <c r="F2" s="10"/>
      <c r="G2" s="10"/>
      <c r="H2" s="10"/>
    </row>
    <row r="3" spans="2:12" ht="17.600000000000001">
      <c r="B3" s="21" t="s">
        <v>2</v>
      </c>
      <c r="C3" s="11"/>
      <c r="D3" s="3" t="s">
        <v>3</v>
      </c>
      <c r="F3" s="94"/>
      <c r="G3" s="4"/>
      <c r="H3" s="4"/>
      <c r="K3" s="71"/>
    </row>
    <row r="4" spans="2:12" ht="15.45">
      <c r="B4" s="4" t="s">
        <v>39</v>
      </c>
      <c r="C4" s="13"/>
      <c r="D4" s="14">
        <v>200</v>
      </c>
      <c r="E4" s="109" t="s">
        <v>111</v>
      </c>
      <c r="F4" s="110"/>
      <c r="G4" s="4"/>
      <c r="H4" s="4"/>
    </row>
    <row r="5" spans="2:12" ht="17.600000000000001">
      <c r="B5" s="4" t="s">
        <v>38</v>
      </c>
      <c r="C5" s="13"/>
      <c r="D5" s="14">
        <v>160</v>
      </c>
      <c r="F5" s="94"/>
      <c r="G5" s="4"/>
      <c r="H5" s="15"/>
    </row>
    <row r="6" spans="2:12" ht="17.600000000000001">
      <c r="B6" s="1" t="s">
        <v>12</v>
      </c>
      <c r="C6" s="4"/>
      <c r="D6" s="16">
        <f>D4-D5</f>
        <v>40</v>
      </c>
      <c r="F6" s="94"/>
      <c r="G6" s="4"/>
      <c r="H6" s="4"/>
      <c r="I6" s="58" t="s">
        <v>107</v>
      </c>
    </row>
    <row r="7" spans="2:12" ht="15">
      <c r="E7" s="104" t="s">
        <v>94</v>
      </c>
      <c r="F7" s="105"/>
      <c r="G7" s="4"/>
      <c r="J7" s="41"/>
      <c r="K7" s="41"/>
      <c r="L7" s="41"/>
    </row>
    <row r="8" spans="2:12" ht="17.600000000000001">
      <c r="B8" s="1" t="s">
        <v>23</v>
      </c>
      <c r="C8" s="25" t="s">
        <v>10</v>
      </c>
      <c r="D8" s="9">
        <v>100</v>
      </c>
      <c r="F8" s="94"/>
      <c r="G8" s="4"/>
      <c r="H8" s="3"/>
      <c r="J8" s="7"/>
    </row>
    <row r="9" spans="2:12" ht="15.45">
      <c r="B9" s="17" t="s">
        <v>57</v>
      </c>
      <c r="C9" s="22"/>
      <c r="D9" s="18" t="s">
        <v>20</v>
      </c>
      <c r="E9" s="18" t="s">
        <v>21</v>
      </c>
      <c r="F9" s="18" t="s">
        <v>22</v>
      </c>
      <c r="G9" s="3" t="s">
        <v>13</v>
      </c>
      <c r="H9" s="3"/>
      <c r="J9" s="7"/>
    </row>
    <row r="10" spans="2:12" ht="15.45">
      <c r="B10" s="4" t="s">
        <v>4</v>
      </c>
      <c r="C10" s="4"/>
      <c r="D10" s="65">
        <v>35</v>
      </c>
      <c r="E10" s="65">
        <v>35</v>
      </c>
      <c r="F10" s="65">
        <v>35</v>
      </c>
      <c r="G10" s="3" t="s">
        <v>14</v>
      </c>
      <c r="H10" s="3"/>
      <c r="J10" s="7"/>
    </row>
    <row r="11" spans="2:12" ht="15.9" thickBot="1">
      <c r="B11" s="4" t="s">
        <v>5</v>
      </c>
      <c r="C11" s="25"/>
      <c r="D11" s="31">
        <f>D10*D8*0.01</f>
        <v>35</v>
      </c>
      <c r="E11" s="4"/>
      <c r="F11" s="4"/>
      <c r="G11" s="30">
        <f>D8</f>
        <v>100</v>
      </c>
      <c r="H11" s="42"/>
      <c r="J11" s="87"/>
    </row>
    <row r="12" spans="2:12" ht="15.45" thickTop="1">
      <c r="B12" s="4" t="s">
        <v>15</v>
      </c>
      <c r="C12" s="4"/>
      <c r="D12" s="68">
        <f>D8-D11</f>
        <v>65</v>
      </c>
      <c r="E12" s="4"/>
      <c r="F12" s="4"/>
      <c r="G12" s="4"/>
      <c r="H12" s="4"/>
    </row>
    <row r="13" spans="2:12" ht="15.9" thickBot="1">
      <c r="B13" s="1" t="s">
        <v>8</v>
      </c>
      <c r="C13" s="4"/>
      <c r="D13" s="25" t="s">
        <v>10</v>
      </c>
      <c r="E13" s="42">
        <f>D12</f>
        <v>65</v>
      </c>
      <c r="F13" s="4"/>
      <c r="G13" s="30">
        <f>E13</f>
        <v>65</v>
      </c>
      <c r="H13" s="42"/>
    </row>
    <row r="14" spans="2:12" ht="16.3" thickTop="1" thickBot="1">
      <c r="B14" s="4" t="s">
        <v>6</v>
      </c>
      <c r="C14" s="25"/>
      <c r="D14" s="19"/>
      <c r="E14" s="32">
        <f>E13*E10*0.01</f>
        <v>22.75</v>
      </c>
      <c r="F14" s="19"/>
      <c r="K14" s="41"/>
    </row>
    <row r="15" spans="2:12" ht="15.45" thickTop="1">
      <c r="B15" s="4" t="s">
        <v>16</v>
      </c>
      <c r="D15" s="19"/>
      <c r="E15" s="69">
        <f>E13-E14</f>
        <v>42.25</v>
      </c>
      <c r="F15" s="19"/>
      <c r="K15" s="55"/>
    </row>
    <row r="16" spans="2:12" ht="15">
      <c r="B16" s="4"/>
      <c r="D16" s="19"/>
      <c r="E16" s="8"/>
      <c r="F16" s="19"/>
      <c r="K16" s="54"/>
      <c r="L16" s="56"/>
    </row>
    <row r="17" spans="2:15" ht="15.9" thickBot="1">
      <c r="B17" s="1" t="s">
        <v>9</v>
      </c>
      <c r="D17" s="19"/>
      <c r="E17" s="25" t="s">
        <v>10</v>
      </c>
      <c r="F17" s="8">
        <f>E15</f>
        <v>42.25</v>
      </c>
      <c r="G17" s="30">
        <f>E15</f>
        <v>42.25</v>
      </c>
      <c r="H17" s="42"/>
      <c r="J17" s="58"/>
      <c r="O17" s="57"/>
    </row>
    <row r="18" spans="2:15" ht="16.3" thickTop="1" thickBot="1">
      <c r="B18" s="4" t="s">
        <v>7</v>
      </c>
      <c r="C18" s="25"/>
      <c r="D18" s="19"/>
      <c r="E18" s="8"/>
      <c r="F18" s="32">
        <f>F17*F10*0.01</f>
        <v>14.7875</v>
      </c>
      <c r="J18" s="58"/>
      <c r="K18" s="41"/>
      <c r="L18" s="41"/>
      <c r="M18" s="54"/>
      <c r="O18" s="57"/>
    </row>
    <row r="19" spans="2:15" ht="15.45" thickTop="1">
      <c r="B19" s="4"/>
      <c r="D19" s="19"/>
      <c r="E19" s="8"/>
      <c r="F19" s="19"/>
      <c r="M19" s="54"/>
    </row>
    <row r="20" spans="2:15" ht="15.45">
      <c r="B20" s="1" t="s">
        <v>19</v>
      </c>
      <c r="C20" s="26"/>
      <c r="D20" s="5">
        <f>F20/D8</f>
        <v>0.72537499999999999</v>
      </c>
      <c r="E20" s="8"/>
      <c r="F20" s="6">
        <f>F18+E14+D11</f>
        <v>72.537499999999994</v>
      </c>
    </row>
    <row r="21" spans="2:15" ht="15.45">
      <c r="B21" s="1"/>
      <c r="C21" s="26"/>
      <c r="D21" s="19"/>
      <c r="E21" s="8"/>
      <c r="F21" s="6"/>
    </row>
    <row r="22" spans="2:15" ht="15.45">
      <c r="B22" s="1" t="s">
        <v>11</v>
      </c>
      <c r="D22" s="20">
        <v>5</v>
      </c>
      <c r="E22" s="50" t="s">
        <v>0</v>
      </c>
      <c r="F22" s="22"/>
    </row>
    <row r="23" spans="2:15" ht="15.9" thickBot="1">
      <c r="B23" s="1" t="s">
        <v>18</v>
      </c>
      <c r="D23" s="5">
        <f>F23/D8</f>
        <v>0.68910624999999992</v>
      </c>
      <c r="E23" s="8"/>
      <c r="F23" s="32">
        <f>((1-D22*0.01)*F20)</f>
        <v>68.910624999999996</v>
      </c>
      <c r="G23" s="36">
        <f>SUM(G11:G17)</f>
        <v>207.25</v>
      </c>
      <c r="H23" s="43"/>
      <c r="I23" s="41"/>
      <c r="J23" s="48"/>
    </row>
    <row r="24" spans="2:15" ht="15.9" thickTop="1">
      <c r="B24" s="1" t="s">
        <v>89</v>
      </c>
      <c r="D24" s="19"/>
      <c r="E24" s="8"/>
      <c r="F24" s="6"/>
      <c r="G24" s="1"/>
      <c r="H24" s="1"/>
    </row>
    <row r="25" spans="2:15" ht="15.45">
      <c r="B25" s="1" t="s">
        <v>58</v>
      </c>
      <c r="C25" s="2" t="s">
        <v>47</v>
      </c>
      <c r="D25" s="39" t="s">
        <v>26</v>
      </c>
      <c r="E25" s="12" t="s">
        <v>3</v>
      </c>
      <c r="F25" s="19"/>
      <c r="I25" s="1" t="s">
        <v>42</v>
      </c>
      <c r="J25" s="48"/>
      <c r="K25" s="48"/>
    </row>
    <row r="26" spans="2:15" ht="15.45">
      <c r="B26" s="4" t="s">
        <v>41</v>
      </c>
      <c r="C26" s="52">
        <f>D26/D28</f>
        <v>0.5</v>
      </c>
      <c r="D26" s="8">
        <f>F23*0.5</f>
        <v>34.455312499999998</v>
      </c>
      <c r="E26" s="61">
        <f>D4</f>
        <v>200</v>
      </c>
      <c r="F26" s="24">
        <f>D26*E26</f>
        <v>6891.0625</v>
      </c>
      <c r="I26" s="18" t="s">
        <v>20</v>
      </c>
      <c r="J26" s="18" t="s">
        <v>21</v>
      </c>
      <c r="K26" s="18" t="s">
        <v>22</v>
      </c>
    </row>
    <row r="27" spans="2:15" ht="15.45">
      <c r="B27" s="4" t="s">
        <v>63</v>
      </c>
      <c r="C27" s="52">
        <f>D27/D28</f>
        <v>0.5</v>
      </c>
      <c r="D27" s="8">
        <f>F23*0.5</f>
        <v>34.455312499999998</v>
      </c>
      <c r="E27" s="61">
        <f>D5</f>
        <v>160</v>
      </c>
      <c r="F27" s="24">
        <f>D27*E27</f>
        <v>5512.8499999999995</v>
      </c>
      <c r="I27" s="14">
        <v>7</v>
      </c>
      <c r="J27" s="14">
        <v>7</v>
      </c>
      <c r="K27" s="14">
        <v>7</v>
      </c>
    </row>
    <row r="28" spans="2:15" ht="15.45">
      <c r="B28" s="1" t="s">
        <v>46</v>
      </c>
      <c r="D28" s="6">
        <f>D26+D27</f>
        <v>68.910624999999996</v>
      </c>
      <c r="E28" s="60">
        <f>F28/D28</f>
        <v>180</v>
      </c>
      <c r="F28" s="27">
        <f>F26+F27</f>
        <v>12403.912499999999</v>
      </c>
      <c r="I28" s="44">
        <f>G11</f>
        <v>100</v>
      </c>
      <c r="J28" s="44">
        <f>G13</f>
        <v>65</v>
      </c>
      <c r="K28" s="44">
        <f>G17</f>
        <v>42.25</v>
      </c>
      <c r="L28" s="44">
        <f>SUM(I28:K28)</f>
        <v>207.25</v>
      </c>
    </row>
    <row r="29" spans="2:15" ht="15.45">
      <c r="B29" s="1"/>
      <c r="D29" s="19"/>
      <c r="E29" s="8"/>
      <c r="F29" s="27"/>
      <c r="I29" s="45">
        <f>I28*I27</f>
        <v>700</v>
      </c>
      <c r="J29" s="45">
        <f>J28*J27</f>
        <v>455</v>
      </c>
      <c r="K29" s="45">
        <f>K28*K27</f>
        <v>295.75</v>
      </c>
      <c r="L29" s="46">
        <f>SUM(I29:K29)</f>
        <v>1450.75</v>
      </c>
    </row>
    <row r="30" spans="2:15" ht="15.45">
      <c r="B30" s="1" t="s">
        <v>17</v>
      </c>
      <c r="D30" s="93">
        <f>L30</f>
        <v>7</v>
      </c>
      <c r="E30" s="8">
        <f>G23</f>
        <v>207.25</v>
      </c>
      <c r="F30" s="24">
        <f>D30*E30</f>
        <v>1450.75</v>
      </c>
      <c r="G30" s="48" t="s">
        <v>44</v>
      </c>
      <c r="I30" s="1" t="s">
        <v>29</v>
      </c>
      <c r="J30" s="2"/>
      <c r="K30" s="2"/>
      <c r="L30" s="47">
        <f>L29/L28</f>
        <v>7</v>
      </c>
    </row>
    <row r="31" spans="2:15" ht="15.45">
      <c r="B31" s="1" t="s">
        <v>60</v>
      </c>
      <c r="D31" s="14">
        <v>7</v>
      </c>
      <c r="E31" s="8">
        <f>D8</f>
        <v>100</v>
      </c>
      <c r="F31" s="24">
        <f>D31*E31</f>
        <v>700</v>
      </c>
      <c r="G31" s="48" t="s">
        <v>45</v>
      </c>
    </row>
    <row r="32" spans="2:15" ht="15.45">
      <c r="B32" s="1" t="s">
        <v>48</v>
      </c>
      <c r="D32" s="29"/>
      <c r="E32" s="6" t="s">
        <v>24</v>
      </c>
      <c r="F32" s="27">
        <f>+F30+F31</f>
        <v>2150.75</v>
      </c>
      <c r="G32" s="62">
        <f>F32/F28</f>
        <v>0.1733928709993722</v>
      </c>
    </row>
    <row r="33" spans="2:15" ht="15.45">
      <c r="B33" s="1"/>
      <c r="D33" s="29"/>
      <c r="E33" s="6"/>
      <c r="F33" s="27"/>
      <c r="G33" s="62"/>
    </row>
    <row r="34" spans="2:15" ht="15.45">
      <c r="B34" s="1" t="s">
        <v>77</v>
      </c>
      <c r="D34" s="19"/>
      <c r="E34" s="8"/>
      <c r="F34" s="89">
        <f>F28-F30-F31</f>
        <v>10253.162499999999</v>
      </c>
      <c r="G34" s="1"/>
      <c r="H34" s="1"/>
    </row>
    <row r="35" spans="2:15" ht="15.45">
      <c r="B35" s="1" t="s">
        <v>89</v>
      </c>
      <c r="D35" s="19"/>
      <c r="E35" s="8"/>
      <c r="F35" s="27"/>
    </row>
    <row r="36" spans="2:15" ht="17.600000000000001">
      <c r="B36" s="1" t="s">
        <v>61</v>
      </c>
      <c r="C36" s="19"/>
      <c r="D36" s="95">
        <v>90</v>
      </c>
      <c r="E36" t="s">
        <v>0</v>
      </c>
      <c r="L36" s="38"/>
      <c r="O36" s="80"/>
    </row>
    <row r="37" spans="2:15" ht="15.45">
      <c r="B37" s="1" t="s">
        <v>76</v>
      </c>
      <c r="C37" s="27"/>
      <c r="D37" s="95">
        <v>90</v>
      </c>
      <c r="E37" s="2" t="s">
        <v>0</v>
      </c>
      <c r="F37" s="27"/>
      <c r="G37" s="70"/>
      <c r="L37" s="38"/>
    </row>
    <row r="38" spans="2:15" ht="15.45">
      <c r="B38" s="1"/>
      <c r="C38" s="2" t="s">
        <v>47</v>
      </c>
      <c r="D38" s="39" t="s">
        <v>26</v>
      </c>
      <c r="E38" s="12" t="s">
        <v>3</v>
      </c>
      <c r="F38" s="27"/>
      <c r="I38" s="1" t="s">
        <v>43</v>
      </c>
    </row>
    <row r="39" spans="2:15" ht="15.45">
      <c r="B39" s="4" t="s">
        <v>41</v>
      </c>
      <c r="C39" s="33">
        <f>D39/D41</f>
        <v>0.89999999999999991</v>
      </c>
      <c r="D39" s="8">
        <f>D36*F23*0.01*D37*0.01</f>
        <v>55.81760624999999</v>
      </c>
      <c r="E39" s="61">
        <f>D4</f>
        <v>200</v>
      </c>
      <c r="F39" s="24">
        <f>D39*E39</f>
        <v>11163.521249999998</v>
      </c>
      <c r="I39" s="18" t="s">
        <v>20</v>
      </c>
      <c r="J39" s="18" t="s">
        <v>21</v>
      </c>
      <c r="K39" s="18" t="s">
        <v>22</v>
      </c>
    </row>
    <row r="40" spans="2:15" ht="15.45">
      <c r="B40" s="4" t="s">
        <v>63</v>
      </c>
      <c r="C40" s="33">
        <f>D40/D41</f>
        <v>9.9999999999999992E-2</v>
      </c>
      <c r="D40" s="8">
        <f>(1-D36*0.01)*F23*D37*0.01</f>
        <v>6.2019562499999985</v>
      </c>
      <c r="E40" s="61">
        <f>D5</f>
        <v>160</v>
      </c>
      <c r="F40" s="24">
        <f>D40*E40</f>
        <v>992.31299999999976</v>
      </c>
      <c r="I40" s="14">
        <v>18</v>
      </c>
      <c r="J40" s="14">
        <v>18</v>
      </c>
      <c r="K40" s="14">
        <v>18</v>
      </c>
    </row>
    <row r="41" spans="2:15" ht="15.45">
      <c r="B41" s="1" t="s">
        <v>46</v>
      </c>
      <c r="D41" s="6">
        <f>D39+D40</f>
        <v>62.019562499999992</v>
      </c>
      <c r="E41" s="60">
        <f>F41/D41</f>
        <v>196</v>
      </c>
      <c r="F41" s="27">
        <f>F39+F40</f>
        <v>12155.834249999998</v>
      </c>
      <c r="I41" s="44">
        <f>I28</f>
        <v>100</v>
      </c>
      <c r="J41" s="44">
        <f>J28</f>
        <v>65</v>
      </c>
      <c r="K41" s="44">
        <f>K28</f>
        <v>42.25</v>
      </c>
      <c r="L41" s="44">
        <f>SUM(I41:K41)</f>
        <v>207.25</v>
      </c>
    </row>
    <row r="42" spans="2:15" ht="15.45">
      <c r="B42" s="1"/>
      <c r="D42" s="19"/>
      <c r="F42" s="27"/>
      <c r="I42" s="45">
        <f>I41*I40</f>
        <v>1800</v>
      </c>
      <c r="J42" s="45">
        <f>J41*J40</f>
        <v>1170</v>
      </c>
      <c r="K42" s="45">
        <f>K41*K40</f>
        <v>760.5</v>
      </c>
      <c r="L42" s="46">
        <f>SUM(I42:K42)</f>
        <v>3730.5</v>
      </c>
    </row>
    <row r="43" spans="2:15" ht="15.45">
      <c r="B43" s="1" t="s">
        <v>17</v>
      </c>
      <c r="D43" s="93">
        <f>L43</f>
        <v>18</v>
      </c>
      <c r="E43" s="8">
        <f>G23</f>
        <v>207.25</v>
      </c>
      <c r="F43" s="24">
        <f>D43*E43</f>
        <v>3730.5</v>
      </c>
      <c r="G43" s="48" t="s">
        <v>44</v>
      </c>
      <c r="I43" s="1" t="s">
        <v>29</v>
      </c>
      <c r="L43" s="47">
        <f>L42/L41</f>
        <v>18</v>
      </c>
    </row>
    <row r="44" spans="2:15" ht="15.45">
      <c r="B44" s="1" t="s">
        <v>60</v>
      </c>
      <c r="D44" s="14">
        <v>7</v>
      </c>
      <c r="E44" s="8">
        <f>D8</f>
        <v>100</v>
      </c>
      <c r="F44" s="24">
        <f>D44*E44</f>
        <v>700</v>
      </c>
      <c r="G44" s="48" t="s">
        <v>45</v>
      </c>
    </row>
    <row r="45" spans="2:15" ht="15.45">
      <c r="B45" s="1" t="s">
        <v>48</v>
      </c>
      <c r="D45" s="19"/>
      <c r="E45" s="6" t="s">
        <v>24</v>
      </c>
      <c r="F45" s="27">
        <f>F43+F44</f>
        <v>4430.5</v>
      </c>
      <c r="G45" s="62">
        <f>F45/F41</f>
        <v>0.36447519017462754</v>
      </c>
    </row>
    <row r="46" spans="2:15" ht="15.45">
      <c r="B46" s="1"/>
      <c r="D46" s="19"/>
      <c r="E46" s="6"/>
      <c r="F46" s="27"/>
      <c r="G46" s="62"/>
    </row>
    <row r="47" spans="2:15" ht="15.45">
      <c r="B47" s="1" t="s">
        <v>25</v>
      </c>
      <c r="F47" s="90">
        <f>F41-F43-F44</f>
        <v>7725.3342499999981</v>
      </c>
      <c r="I47" s="88"/>
    </row>
    <row r="48" spans="2:15" ht="15.45">
      <c r="B48" s="1" t="s">
        <v>64</v>
      </c>
      <c r="D48" s="19"/>
      <c r="E48" s="8"/>
      <c r="F48" s="60">
        <f>F47-F34</f>
        <v>-2527.8282500000005</v>
      </c>
    </row>
    <row r="49" spans="2:12" ht="15.45">
      <c r="B49" s="1" t="s">
        <v>89</v>
      </c>
      <c r="D49" s="19"/>
      <c r="E49" s="8"/>
      <c r="F49" s="19"/>
      <c r="K49" s="3"/>
      <c r="L49" s="3"/>
    </row>
    <row r="50" spans="2:12" ht="15.45">
      <c r="B50" s="1" t="s">
        <v>56</v>
      </c>
      <c r="D50" s="3" t="s">
        <v>50</v>
      </c>
      <c r="E50" s="66" t="s">
        <v>52</v>
      </c>
      <c r="F50" s="34" t="s">
        <v>1</v>
      </c>
      <c r="J50" s="2"/>
      <c r="K50" s="51"/>
      <c r="L50" s="51"/>
    </row>
    <row r="51" spans="2:12" ht="15.45">
      <c r="B51" s="1" t="str">
        <f>B2</f>
        <v>Angus-On-Holstein Crossbreds</v>
      </c>
      <c r="C51" s="86" t="s">
        <v>59</v>
      </c>
      <c r="D51" s="34" t="s">
        <v>54</v>
      </c>
      <c r="E51" s="66" t="s">
        <v>53</v>
      </c>
      <c r="F51" s="34" t="s">
        <v>51</v>
      </c>
    </row>
    <row r="52" spans="2:12" ht="17.600000000000001">
      <c r="B52" s="1" t="s">
        <v>55</v>
      </c>
      <c r="C52" s="28"/>
      <c r="D52" s="59">
        <f>F45-F32</f>
        <v>2279.75</v>
      </c>
      <c r="E52" s="96">
        <f>F41-F28</f>
        <v>-248.07825000000048</v>
      </c>
      <c r="F52" s="60">
        <f>E52-D52</f>
        <v>-2527.8282500000005</v>
      </c>
      <c r="J52" s="2"/>
      <c r="K52" s="46"/>
      <c r="L52" s="85"/>
    </row>
    <row r="53" spans="2:12" ht="15.45">
      <c r="B53" s="1" t="s">
        <v>91</v>
      </c>
      <c r="C53" s="38">
        <f>D8</f>
        <v>100</v>
      </c>
      <c r="D53" s="92">
        <f>D52/$C$53</f>
        <v>22.797499999999999</v>
      </c>
      <c r="E53" s="97">
        <f>E52/C53</f>
        <v>-2.480782500000005</v>
      </c>
      <c r="F53" s="82">
        <f>F52/C53</f>
        <v>-25.278282500000003</v>
      </c>
      <c r="G53" s="91"/>
    </row>
    <row r="54" spans="2:12">
      <c r="B54" s="58" t="s">
        <v>97</v>
      </c>
    </row>
    <row r="55" spans="2:12">
      <c r="B55" s="106" t="s">
        <v>98</v>
      </c>
      <c r="C55" s="107"/>
      <c r="D55" s="107"/>
      <c r="E55" s="107"/>
      <c r="F55" s="107"/>
      <c r="G55" s="108"/>
    </row>
    <row r="56" spans="2:12" ht="15.45">
      <c r="B56" s="1" t="str">
        <f>B51</f>
        <v>Angus-On-Holstein Crossbreds</v>
      </c>
      <c r="E56" s="1" t="s">
        <v>95</v>
      </c>
    </row>
    <row r="57" spans="2:12" ht="15.45">
      <c r="B57" s="1" t="s">
        <v>108</v>
      </c>
      <c r="E57" s="62">
        <f>F45/F41</f>
        <v>0.36447519017462754</v>
      </c>
    </row>
    <row r="58" spans="2:12">
      <c r="B58" s="58"/>
    </row>
    <row r="59" spans="2:12" ht="15.45">
      <c r="B59" s="1" t="s">
        <v>93</v>
      </c>
      <c r="F59" s="47">
        <f>'2. Holstein Dairy SexedSemen'!F53</f>
        <v>-2086.9815937500016</v>
      </c>
      <c r="I59" s="41" t="s">
        <v>92</v>
      </c>
    </row>
  </sheetData>
  <sheetProtection sheet="1" objects="1" scenarios="1"/>
  <mergeCells count="4">
    <mergeCell ref="B1:G1"/>
    <mergeCell ref="E7:F7"/>
    <mergeCell ref="B55:G55"/>
    <mergeCell ref="E4:F4"/>
  </mergeCells>
  <pageMargins left="0.95" right="0.45" top="0.75" bottom="0.75" header="0.3" footer="0.3"/>
  <pageSetup scale="75" orientation="portrait" horizontalDpi="4294967295" verticalDpi="4294967295" r:id="rId1"/>
  <headerFooter>
    <oddFooter>&amp;L&amp;F&amp;R&amp;A</oddFooter>
  </headerFooter>
  <ignoredErrors>
    <ignoredError sqref="E4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0"/>
  <sheetViews>
    <sheetView topLeftCell="A45" zoomScaleNormal="100" workbookViewId="0">
      <selection activeCell="E5" sqref="E5"/>
    </sheetView>
  </sheetViews>
  <sheetFormatPr defaultRowHeight="12.45"/>
  <cols>
    <col min="1" max="1" width="5.53515625" customWidth="1"/>
    <col min="2" max="2" width="48.61328125" customWidth="1"/>
    <col min="3" max="3" width="10.84375" customWidth="1"/>
    <col min="4" max="4" width="11.23046875" customWidth="1"/>
    <col min="5" max="5" width="15.23046875" customWidth="1"/>
    <col min="6" max="6" width="14" customWidth="1"/>
    <col min="7" max="7" width="11.23046875" customWidth="1"/>
    <col min="8" max="8" width="10.23046875" customWidth="1"/>
    <col min="9" max="10" width="10.84375" customWidth="1"/>
    <col min="11" max="11" width="11.23046875" customWidth="1"/>
    <col min="12" max="12" width="14.84375" customWidth="1"/>
  </cols>
  <sheetData>
    <row r="1" spans="2:12" ht="19.75">
      <c r="B1" s="102" t="s">
        <v>37</v>
      </c>
      <c r="C1" s="103"/>
      <c r="D1" s="103"/>
      <c r="E1" s="103"/>
      <c r="F1" s="103"/>
      <c r="G1" s="103"/>
      <c r="H1" s="37"/>
    </row>
    <row r="2" spans="2:12" ht="15.45">
      <c r="B2" s="1" t="s">
        <v>62</v>
      </c>
      <c r="C2" s="22"/>
      <c r="D2" s="23"/>
      <c r="E2" s="10"/>
      <c r="F2" s="10"/>
      <c r="G2" s="10"/>
      <c r="H2" s="10"/>
    </row>
    <row r="3" spans="2:12" ht="15.45">
      <c r="B3" s="21" t="s">
        <v>2</v>
      </c>
      <c r="C3" s="11"/>
      <c r="D3" s="3" t="s">
        <v>3</v>
      </c>
      <c r="E3" s="10"/>
      <c r="F3" s="10"/>
      <c r="G3" s="10"/>
      <c r="H3" s="4"/>
      <c r="J3" s="41"/>
      <c r="K3" s="71"/>
    </row>
    <row r="4" spans="2:12" ht="15.45">
      <c r="B4" s="4" t="s">
        <v>38</v>
      </c>
      <c r="C4" s="13"/>
      <c r="D4" s="14">
        <v>110</v>
      </c>
      <c r="E4" s="109" t="s">
        <v>112</v>
      </c>
      <c r="F4" s="110"/>
      <c r="G4" s="10"/>
      <c r="H4" s="4"/>
    </row>
    <row r="5" spans="2:12" ht="15.45">
      <c r="B5" s="4" t="s">
        <v>39</v>
      </c>
      <c r="C5" s="13"/>
      <c r="D5" s="14">
        <v>25</v>
      </c>
      <c r="E5" s="10"/>
      <c r="F5" s="10"/>
      <c r="G5" s="10"/>
      <c r="H5" s="15"/>
    </row>
    <row r="6" spans="2:12" ht="15.45">
      <c r="B6" s="72" t="s">
        <v>12</v>
      </c>
      <c r="C6" s="73"/>
      <c r="D6" s="74">
        <f>D4-D5</f>
        <v>85</v>
      </c>
      <c r="E6" s="10"/>
      <c r="F6" s="10"/>
      <c r="G6" s="10"/>
      <c r="H6" s="4"/>
    </row>
    <row r="7" spans="2:12" ht="15">
      <c r="E7" s="104" t="s">
        <v>94</v>
      </c>
      <c r="F7" s="105"/>
      <c r="G7" s="10"/>
      <c r="I7" s="41"/>
      <c r="J7" s="41"/>
      <c r="K7" s="41"/>
      <c r="L7" s="41"/>
    </row>
    <row r="8" spans="2:12" ht="15.45">
      <c r="B8" s="1" t="s">
        <v>23</v>
      </c>
      <c r="C8" s="25" t="s">
        <v>10</v>
      </c>
      <c r="D8" s="9">
        <v>100</v>
      </c>
      <c r="E8" s="18"/>
      <c r="F8" s="18"/>
      <c r="G8" s="3"/>
      <c r="H8" s="3"/>
      <c r="I8" s="7"/>
      <c r="J8" s="1"/>
    </row>
    <row r="9" spans="2:12" ht="15.45">
      <c r="B9" s="17" t="s">
        <v>57</v>
      </c>
      <c r="C9" s="22"/>
      <c r="D9" s="18" t="s">
        <v>20</v>
      </c>
      <c r="E9" s="18" t="s">
        <v>21</v>
      </c>
      <c r="F9" s="18" t="s">
        <v>22</v>
      </c>
      <c r="G9" s="3" t="s">
        <v>13</v>
      </c>
      <c r="H9" s="3"/>
      <c r="I9" s="7"/>
      <c r="J9" s="1"/>
    </row>
    <row r="10" spans="2:12" ht="15.45">
      <c r="B10" s="4" t="s">
        <v>4</v>
      </c>
      <c r="C10" s="4"/>
      <c r="D10" s="65">
        <v>35</v>
      </c>
      <c r="E10" s="65">
        <v>35</v>
      </c>
      <c r="F10" s="65">
        <v>35</v>
      </c>
      <c r="G10" s="3" t="s">
        <v>14</v>
      </c>
      <c r="H10" s="3"/>
      <c r="I10" s="7"/>
      <c r="J10" s="1"/>
    </row>
    <row r="11" spans="2:12" ht="15.9" thickBot="1">
      <c r="B11" s="4" t="s">
        <v>5</v>
      </c>
      <c r="C11" s="25"/>
      <c r="D11" s="31">
        <f>D10*D8*0.01</f>
        <v>35</v>
      </c>
      <c r="E11" s="4"/>
      <c r="F11" s="4"/>
      <c r="G11" s="30">
        <f>D8</f>
        <v>100</v>
      </c>
      <c r="H11" s="42"/>
      <c r="I11" s="53"/>
      <c r="J11" s="1"/>
    </row>
    <row r="12" spans="2:12" ht="15.45" thickTop="1">
      <c r="B12" s="4" t="s">
        <v>15</v>
      </c>
      <c r="C12" s="4"/>
      <c r="D12" s="68">
        <f>D8-D11</f>
        <v>65</v>
      </c>
      <c r="E12" s="4"/>
      <c r="F12" s="4"/>
      <c r="G12" s="4"/>
      <c r="H12" s="4"/>
    </row>
    <row r="13" spans="2:12" ht="15.9" thickBot="1">
      <c r="B13" s="1" t="s">
        <v>8</v>
      </c>
      <c r="C13" s="4"/>
      <c r="D13" s="25" t="s">
        <v>10</v>
      </c>
      <c r="E13" s="42">
        <f>D12</f>
        <v>65</v>
      </c>
      <c r="F13" s="4"/>
      <c r="G13" s="30">
        <f>E13</f>
        <v>65</v>
      </c>
      <c r="H13" s="42"/>
    </row>
    <row r="14" spans="2:12" ht="16.3" thickTop="1" thickBot="1">
      <c r="B14" s="4" t="s">
        <v>6</v>
      </c>
      <c r="C14" s="25"/>
      <c r="D14" s="19"/>
      <c r="E14" s="32">
        <f>E13*E10*0.01</f>
        <v>22.75</v>
      </c>
      <c r="F14" s="19"/>
      <c r="K14" s="41" t="s">
        <v>49</v>
      </c>
    </row>
    <row r="15" spans="2:12" ht="15.45" thickTop="1">
      <c r="B15" s="4" t="s">
        <v>16</v>
      </c>
      <c r="D15" s="19"/>
      <c r="E15" s="69">
        <f>E13-E14</f>
        <v>42.25</v>
      </c>
      <c r="F15" s="19"/>
      <c r="K15" s="55"/>
    </row>
    <row r="16" spans="2:12" ht="15">
      <c r="B16" s="4"/>
      <c r="D16" s="19"/>
      <c r="E16" s="8"/>
      <c r="F16" s="19"/>
      <c r="K16" s="54"/>
      <c r="L16" s="56"/>
    </row>
    <row r="17" spans="2:15" ht="15.9" thickBot="1">
      <c r="B17" s="1" t="s">
        <v>9</v>
      </c>
      <c r="D17" s="19"/>
      <c r="E17" s="25" t="s">
        <v>10</v>
      </c>
      <c r="F17" s="8">
        <f>E15</f>
        <v>42.25</v>
      </c>
      <c r="G17" s="30">
        <f>E15</f>
        <v>42.25</v>
      </c>
      <c r="H17" s="42"/>
      <c r="O17" s="57" t="e">
        <f>M17/M19</f>
        <v>#DIV/0!</v>
      </c>
    </row>
    <row r="18" spans="2:15" ht="16.3" thickTop="1" thickBot="1">
      <c r="B18" s="4" t="s">
        <v>7</v>
      </c>
      <c r="C18" s="25"/>
      <c r="D18" s="19"/>
      <c r="E18" s="8"/>
      <c r="F18" s="32">
        <f>F17*F10*0.01</f>
        <v>14.7875</v>
      </c>
      <c r="K18" s="41"/>
      <c r="L18" s="41"/>
      <c r="M18" s="54"/>
      <c r="O18" s="57" t="e">
        <f>M18/M19</f>
        <v>#DIV/0!</v>
      </c>
    </row>
    <row r="19" spans="2:15" ht="15.45" thickTop="1">
      <c r="B19" s="4"/>
      <c r="D19" s="19"/>
      <c r="E19" s="8"/>
      <c r="F19" s="19"/>
      <c r="M19" s="54"/>
    </row>
    <row r="20" spans="2:15" ht="15.45">
      <c r="B20" s="1" t="s">
        <v>19</v>
      </c>
      <c r="C20" s="26"/>
      <c r="D20" s="5">
        <f>F20/D8</f>
        <v>0.72537499999999999</v>
      </c>
      <c r="E20" s="8"/>
      <c r="F20" s="6">
        <f>F18+E14+D11</f>
        <v>72.537499999999994</v>
      </c>
    </row>
    <row r="21" spans="2:15" ht="15.45">
      <c r="B21" s="1"/>
      <c r="C21" s="26"/>
      <c r="D21" s="19"/>
      <c r="E21" s="8"/>
      <c r="F21" s="6"/>
    </row>
    <row r="22" spans="2:15" ht="15.45">
      <c r="B22" s="1" t="s">
        <v>11</v>
      </c>
      <c r="D22" s="20">
        <v>5</v>
      </c>
      <c r="E22" s="50" t="s">
        <v>0</v>
      </c>
      <c r="F22" s="22"/>
    </row>
    <row r="23" spans="2:15" ht="15.9" thickBot="1">
      <c r="B23" s="72" t="s">
        <v>18</v>
      </c>
      <c r="C23" s="75"/>
      <c r="D23" s="76">
        <f>F23/D8</f>
        <v>0.68910624999999992</v>
      </c>
      <c r="E23" s="77"/>
      <c r="F23" s="78">
        <f>((1-D22*0.01)*F20)</f>
        <v>68.910624999999996</v>
      </c>
      <c r="G23" s="79">
        <f>SUM(G11:G17)</f>
        <v>207.25</v>
      </c>
      <c r="H23" s="43"/>
      <c r="I23" s="41"/>
      <c r="J23" s="48"/>
    </row>
    <row r="24" spans="2:15" ht="15.9" thickTop="1">
      <c r="B24" s="1" t="s">
        <v>88</v>
      </c>
      <c r="D24" s="19"/>
      <c r="E24" s="8"/>
      <c r="F24" s="6"/>
      <c r="G24" s="1"/>
      <c r="H24" s="1"/>
    </row>
    <row r="25" spans="2:15" ht="15.45">
      <c r="B25" s="1" t="s">
        <v>58</v>
      </c>
      <c r="C25" s="2" t="s">
        <v>47</v>
      </c>
      <c r="D25" s="39" t="s">
        <v>26</v>
      </c>
      <c r="E25" s="12" t="s">
        <v>3</v>
      </c>
      <c r="F25" s="19"/>
      <c r="I25" s="1" t="s">
        <v>42</v>
      </c>
      <c r="J25" s="48"/>
      <c r="K25" s="48"/>
    </row>
    <row r="26" spans="2:15" ht="15.45">
      <c r="B26" s="4" t="s">
        <v>40</v>
      </c>
      <c r="C26" s="52">
        <f>D26/D28</f>
        <v>0.5</v>
      </c>
      <c r="D26" s="8">
        <f>F23*0.5</f>
        <v>34.455312499999998</v>
      </c>
      <c r="E26" s="61">
        <f>D4</f>
        <v>110</v>
      </c>
      <c r="F26" s="24">
        <f>D26*E26</f>
        <v>3790.0843749999999</v>
      </c>
      <c r="I26" s="18" t="s">
        <v>20</v>
      </c>
      <c r="J26" s="18" t="s">
        <v>21</v>
      </c>
      <c r="K26" s="18" t="s">
        <v>22</v>
      </c>
    </row>
    <row r="27" spans="2:15" ht="15.45">
      <c r="B27" s="4" t="s">
        <v>41</v>
      </c>
      <c r="C27" s="52">
        <f>D27/D28</f>
        <v>0.5</v>
      </c>
      <c r="D27" s="8">
        <f>F23*0.5</f>
        <v>34.455312499999998</v>
      </c>
      <c r="E27" s="61">
        <f>D5</f>
        <v>25</v>
      </c>
      <c r="F27" s="24">
        <f>D27*E27</f>
        <v>861.3828125</v>
      </c>
      <c r="I27" s="14">
        <v>7</v>
      </c>
      <c r="J27" s="14">
        <v>7</v>
      </c>
      <c r="K27" s="14">
        <v>7</v>
      </c>
    </row>
    <row r="28" spans="2:15" ht="15.45">
      <c r="B28" s="1" t="s">
        <v>46</v>
      </c>
      <c r="D28" s="6">
        <f>D26+D27</f>
        <v>68.910624999999996</v>
      </c>
      <c r="E28" s="60">
        <f>F28/D28</f>
        <v>67.500000000000014</v>
      </c>
      <c r="F28" s="27">
        <f>F26+F27</f>
        <v>4651.4671875000004</v>
      </c>
      <c r="I28" s="44">
        <f>G11</f>
        <v>100</v>
      </c>
      <c r="J28" s="44">
        <f>G13</f>
        <v>65</v>
      </c>
      <c r="K28" s="44">
        <f>G17</f>
        <v>42.25</v>
      </c>
      <c r="L28" s="44">
        <f>SUM(I28:K28)</f>
        <v>207.25</v>
      </c>
    </row>
    <row r="29" spans="2:15" ht="15.45">
      <c r="B29" s="1"/>
      <c r="D29" s="19"/>
      <c r="E29" s="8"/>
      <c r="F29" s="27"/>
      <c r="I29" s="45">
        <f>I28*I27</f>
        <v>700</v>
      </c>
      <c r="J29" s="45">
        <f>J28*J27</f>
        <v>455</v>
      </c>
      <c r="K29" s="45">
        <f>K28*K27</f>
        <v>295.75</v>
      </c>
      <c r="L29" s="47">
        <f>SUM(I29:K29)</f>
        <v>1450.75</v>
      </c>
    </row>
    <row r="30" spans="2:15" ht="15.45">
      <c r="B30" s="1" t="s">
        <v>17</v>
      </c>
      <c r="D30" s="93">
        <f>L30</f>
        <v>7</v>
      </c>
      <c r="E30" s="8">
        <f>G23</f>
        <v>207.25</v>
      </c>
      <c r="F30" s="24">
        <f>D30*E30</f>
        <v>1450.75</v>
      </c>
      <c r="G30" s="48" t="s">
        <v>44</v>
      </c>
      <c r="I30" s="1" t="s">
        <v>29</v>
      </c>
      <c r="J30" s="2"/>
      <c r="K30" s="2"/>
      <c r="L30" s="47">
        <f>L29/L28</f>
        <v>7</v>
      </c>
    </row>
    <row r="31" spans="2:15" ht="15.45">
      <c r="B31" s="1" t="s">
        <v>60</v>
      </c>
      <c r="D31" s="14">
        <v>7</v>
      </c>
      <c r="E31" s="8">
        <f>D8</f>
        <v>100</v>
      </c>
      <c r="F31" s="24">
        <f>D31*E31</f>
        <v>700</v>
      </c>
      <c r="G31" s="48" t="s">
        <v>45</v>
      </c>
    </row>
    <row r="32" spans="2:15" ht="15.45">
      <c r="B32" s="1" t="s">
        <v>48</v>
      </c>
      <c r="D32" s="29"/>
      <c r="E32" s="6" t="s">
        <v>24</v>
      </c>
      <c r="F32" s="27">
        <f>+F30+F31</f>
        <v>2150.75</v>
      </c>
      <c r="G32" s="62">
        <f>F32/F28</f>
        <v>0.46238098933165911</v>
      </c>
    </row>
    <row r="33" spans="2:13" ht="10.3" customHeight="1">
      <c r="B33" s="1"/>
      <c r="D33" s="29"/>
      <c r="E33" s="6"/>
      <c r="F33" s="27"/>
      <c r="G33" s="62"/>
    </row>
    <row r="34" spans="2:13" ht="15.45">
      <c r="B34" s="1" t="s">
        <v>77</v>
      </c>
      <c r="D34" s="19"/>
      <c r="E34" s="8"/>
      <c r="F34" s="27">
        <f>F28-F30-F31</f>
        <v>2500.7171875000004</v>
      </c>
      <c r="G34" s="1"/>
      <c r="H34" s="1"/>
    </row>
    <row r="35" spans="2:13" ht="15.45">
      <c r="B35" s="1" t="s">
        <v>88</v>
      </c>
      <c r="D35" s="19"/>
      <c r="E35" s="8"/>
      <c r="F35" s="27"/>
    </row>
    <row r="36" spans="2:13" ht="15.45">
      <c r="B36" s="1" t="s">
        <v>61</v>
      </c>
      <c r="C36" s="19"/>
      <c r="D36" s="95">
        <v>90</v>
      </c>
      <c r="E36" t="s">
        <v>0</v>
      </c>
      <c r="L36" s="38"/>
    </row>
    <row r="37" spans="2:13" ht="15.45">
      <c r="B37" s="1" t="s">
        <v>76</v>
      </c>
      <c r="C37" s="27"/>
      <c r="D37" s="95">
        <v>90</v>
      </c>
      <c r="E37" s="2" t="s">
        <v>0</v>
      </c>
      <c r="F37" s="27"/>
      <c r="G37" s="70"/>
      <c r="L37" s="38"/>
    </row>
    <row r="38" spans="2:13" ht="15.45">
      <c r="B38" s="1"/>
      <c r="C38" s="2" t="s">
        <v>47</v>
      </c>
      <c r="D38" s="39" t="s">
        <v>26</v>
      </c>
      <c r="E38" s="12" t="s">
        <v>3</v>
      </c>
      <c r="F38" s="27"/>
      <c r="I38" s="1" t="s">
        <v>43</v>
      </c>
    </row>
    <row r="39" spans="2:13" ht="15.45">
      <c r="B39" s="4" t="s">
        <v>40</v>
      </c>
      <c r="C39" s="33">
        <f>D39/D41</f>
        <v>0.89999999999999991</v>
      </c>
      <c r="D39" s="8">
        <f>D36*F23*0.01*D37*0.01</f>
        <v>55.81760624999999</v>
      </c>
      <c r="E39" s="61">
        <f>D4</f>
        <v>110</v>
      </c>
      <c r="F39" s="24">
        <f>D39*E39</f>
        <v>6139.9366874999987</v>
      </c>
      <c r="I39" s="18" t="s">
        <v>20</v>
      </c>
      <c r="J39" s="18" t="s">
        <v>21</v>
      </c>
      <c r="K39" s="18" t="s">
        <v>22</v>
      </c>
      <c r="L39" s="18" t="s">
        <v>66</v>
      </c>
    </row>
    <row r="40" spans="2:13" ht="15.45">
      <c r="B40" s="4" t="s">
        <v>41</v>
      </c>
      <c r="C40" s="33">
        <f>D40/D41</f>
        <v>9.9999999999999992E-2</v>
      </c>
      <c r="D40" s="8">
        <f>(1-D36*0.01)*F23*D37*0.01</f>
        <v>6.2019562499999985</v>
      </c>
      <c r="E40" s="61">
        <f>D5</f>
        <v>25</v>
      </c>
      <c r="F40" s="24">
        <f>D40*E40</f>
        <v>155.04890624999996</v>
      </c>
      <c r="I40" s="14">
        <v>25</v>
      </c>
      <c r="J40" s="14">
        <v>25</v>
      </c>
      <c r="K40" s="14">
        <v>25</v>
      </c>
      <c r="L40" s="58" t="s">
        <v>68</v>
      </c>
    </row>
    <row r="41" spans="2:13" ht="15.45">
      <c r="B41" s="1" t="s">
        <v>46</v>
      </c>
      <c r="D41" s="6">
        <f>D39+D40</f>
        <v>62.019562499999992</v>
      </c>
      <c r="E41" s="60">
        <f>F41/D41</f>
        <v>101.5</v>
      </c>
      <c r="F41" s="27">
        <f>F39+F40</f>
        <v>6294.9855937499988</v>
      </c>
      <c r="I41" s="44">
        <f>I28</f>
        <v>100</v>
      </c>
      <c r="J41" s="44">
        <f>J28</f>
        <v>65</v>
      </c>
      <c r="K41" s="44">
        <f>K28</f>
        <v>42.25</v>
      </c>
      <c r="L41" s="44">
        <f>SUM(I41:K41)</f>
        <v>207.25</v>
      </c>
    </row>
    <row r="42" spans="2:13" ht="15.45">
      <c r="B42" s="1"/>
      <c r="D42" s="19"/>
      <c r="F42" s="27"/>
      <c r="I42" s="45">
        <f>I41*I40</f>
        <v>2500</v>
      </c>
      <c r="J42" s="45">
        <f>J41*J40</f>
        <v>1625</v>
      </c>
      <c r="K42" s="45">
        <f>K41*K40</f>
        <v>1056.25</v>
      </c>
      <c r="L42" s="47">
        <f>SUM(I42:K42)</f>
        <v>5181.25</v>
      </c>
      <c r="M42" s="58" t="s">
        <v>65</v>
      </c>
    </row>
    <row r="43" spans="2:13" ht="15.45">
      <c r="B43" s="1" t="s">
        <v>17</v>
      </c>
      <c r="D43" s="93">
        <f>L43</f>
        <v>25</v>
      </c>
      <c r="E43" s="8">
        <f>G23</f>
        <v>207.25</v>
      </c>
      <c r="F43" s="24">
        <f>D43*E43</f>
        <v>5181.25</v>
      </c>
      <c r="G43" s="48" t="s">
        <v>44</v>
      </c>
      <c r="I43" s="1" t="s">
        <v>29</v>
      </c>
      <c r="L43" s="47">
        <f>L42/L41</f>
        <v>25</v>
      </c>
    </row>
    <row r="44" spans="2:13" ht="15.45">
      <c r="B44" s="1" t="s">
        <v>60</v>
      </c>
      <c r="D44" s="14">
        <v>7</v>
      </c>
      <c r="E44" s="8">
        <f>D8</f>
        <v>100</v>
      </c>
      <c r="F44" s="24">
        <f>D44*E44</f>
        <v>700</v>
      </c>
      <c r="G44" s="48" t="s">
        <v>45</v>
      </c>
      <c r="I44" s="1" t="s">
        <v>67</v>
      </c>
      <c r="J44" s="4"/>
      <c r="K44" s="4"/>
      <c r="L44" s="47">
        <f>L43-L30</f>
        <v>18</v>
      </c>
    </row>
    <row r="45" spans="2:13" ht="15.45">
      <c r="B45" s="1" t="s">
        <v>48</v>
      </c>
      <c r="D45" s="19"/>
      <c r="E45" s="6" t="s">
        <v>24</v>
      </c>
      <c r="F45" s="27">
        <f>F43+F44</f>
        <v>5881.25</v>
      </c>
      <c r="G45" s="62">
        <f>F45/F41</f>
        <v>0.93427537083472001</v>
      </c>
    </row>
    <row r="46" spans="2:13" ht="10.3" customHeight="1">
      <c r="B46" s="1"/>
      <c r="D46" s="19"/>
      <c r="E46" s="6"/>
      <c r="F46" s="27"/>
      <c r="G46" s="62"/>
    </row>
    <row r="47" spans="2:13" ht="15.45">
      <c r="B47" s="1" t="s">
        <v>25</v>
      </c>
      <c r="F47" s="47">
        <f>F41-F43-F44</f>
        <v>413.73559374999877</v>
      </c>
    </row>
    <row r="48" spans="2:13" ht="15.45">
      <c r="B48" s="1" t="s">
        <v>64</v>
      </c>
      <c r="D48" s="19"/>
      <c r="E48" s="8"/>
      <c r="F48" s="27">
        <f>F34-F47</f>
        <v>2086.9815937500016</v>
      </c>
    </row>
    <row r="49" spans="2:12" ht="15.45">
      <c r="B49" s="98" t="s">
        <v>99</v>
      </c>
      <c r="C49" s="99"/>
      <c r="D49" s="99"/>
      <c r="E49" s="99"/>
      <c r="F49" s="99"/>
      <c r="G49" s="100"/>
      <c r="K49" s="3"/>
      <c r="L49" s="3"/>
    </row>
    <row r="50" spans="2:12" ht="15.45">
      <c r="B50" s="98" t="s">
        <v>100</v>
      </c>
      <c r="C50" s="99"/>
      <c r="D50" s="99"/>
      <c r="E50" s="99"/>
      <c r="F50" s="99"/>
      <c r="G50" s="100"/>
      <c r="K50" s="3"/>
      <c r="L50" s="3"/>
    </row>
    <row r="51" spans="2:12" ht="15.45">
      <c r="B51" s="1" t="s">
        <v>56</v>
      </c>
      <c r="D51" s="3" t="s">
        <v>50</v>
      </c>
      <c r="E51" s="66" t="s">
        <v>52</v>
      </c>
      <c r="F51" s="34" t="s">
        <v>1</v>
      </c>
      <c r="G51" s="81"/>
      <c r="I51" s="2"/>
      <c r="K51" s="51"/>
      <c r="L51" s="51"/>
    </row>
    <row r="52" spans="2:12" ht="15.45">
      <c r="B52" s="1" t="str">
        <f>B2</f>
        <v>Holstein</v>
      </c>
      <c r="D52" s="34" t="s">
        <v>54</v>
      </c>
      <c r="E52" s="66" t="s">
        <v>53</v>
      </c>
      <c r="F52" s="34" t="s">
        <v>51</v>
      </c>
      <c r="I52" s="2"/>
      <c r="K52" s="51"/>
      <c r="L52" s="51"/>
    </row>
    <row r="53" spans="2:12" ht="17.600000000000001">
      <c r="B53" s="1" t="s">
        <v>55</v>
      </c>
      <c r="C53" s="28"/>
      <c r="D53" s="59">
        <f>F32-F45</f>
        <v>-3730.5</v>
      </c>
      <c r="E53" s="63">
        <f>F41-F28</f>
        <v>1643.5184062499984</v>
      </c>
      <c r="F53" s="60">
        <f>D53+E53</f>
        <v>-2086.9815937500016</v>
      </c>
      <c r="G53" s="84"/>
      <c r="I53" s="2"/>
      <c r="K53" s="52"/>
    </row>
    <row r="54" spans="2:12" ht="15.45">
      <c r="B54" s="4"/>
      <c r="C54" s="64" t="s">
        <v>59</v>
      </c>
      <c r="D54" s="34"/>
      <c r="F54" s="35"/>
    </row>
    <row r="55" spans="2:12" ht="15.45">
      <c r="B55" s="1" t="s">
        <v>36</v>
      </c>
      <c r="C55" s="38">
        <f>D8</f>
        <v>100</v>
      </c>
      <c r="D55" s="92">
        <f>D53/$C$55</f>
        <v>-37.305</v>
      </c>
      <c r="E55" s="67">
        <f>E53/$C$55</f>
        <v>16.435184062499985</v>
      </c>
      <c r="F55" s="83">
        <f>F53/D8</f>
        <v>-20.869815937500015</v>
      </c>
    </row>
    <row r="56" spans="2:12" ht="15.45">
      <c r="B56" s="58" t="s">
        <v>97</v>
      </c>
      <c r="C56" s="38"/>
      <c r="D56" s="92"/>
      <c r="E56" s="67"/>
      <c r="F56" s="83"/>
    </row>
    <row r="57" spans="2:12" ht="15.45">
      <c r="C57" s="38"/>
      <c r="D57" s="92"/>
      <c r="E57" s="1" t="s">
        <v>95</v>
      </c>
      <c r="F57" s="83"/>
    </row>
    <row r="58" spans="2:12" ht="15.45">
      <c r="B58" s="1" t="s">
        <v>96</v>
      </c>
      <c r="C58" s="38"/>
      <c r="D58" s="92"/>
      <c r="E58" s="62">
        <f>F45/F41</f>
        <v>0.93427537083472001</v>
      </c>
      <c r="F58" s="83"/>
    </row>
    <row r="59" spans="2:12" ht="15.45">
      <c r="B59" s="1" t="s">
        <v>88</v>
      </c>
    </row>
    <row r="60" spans="2:12" ht="15.45">
      <c r="B60" s="1"/>
      <c r="F60" s="53"/>
    </row>
  </sheetData>
  <sheetProtection sheet="1" objects="1" scenarios="1"/>
  <mergeCells count="3">
    <mergeCell ref="B1:G1"/>
    <mergeCell ref="E7:F7"/>
    <mergeCell ref="E4:F4"/>
  </mergeCells>
  <phoneticPr fontId="3" type="noConversion"/>
  <pageMargins left="0.75" right="0.75" top="1" bottom="1" header="0.5" footer="0.5"/>
  <pageSetup scale="72" orientation="portrait" r:id="rId1"/>
  <headerFooter alignWithMargins="0">
    <oddFooter>&amp;L&amp;F&amp;R&amp;A</oddFooter>
  </headerFooter>
  <ignoredErrors>
    <ignoredError sqref="E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51"/>
  <sheetViews>
    <sheetView topLeftCell="A27" zoomScaleNormal="100" workbookViewId="0">
      <selection activeCell="B31" sqref="B31"/>
    </sheetView>
  </sheetViews>
  <sheetFormatPr defaultRowHeight="12.45"/>
  <cols>
    <col min="1" max="1" width="4.53515625" customWidth="1"/>
    <col min="2" max="2" width="107.53515625" customWidth="1"/>
  </cols>
  <sheetData>
    <row r="1" spans="2:2" ht="15.45">
      <c r="B1" s="3" t="s">
        <v>27</v>
      </c>
    </row>
    <row r="2" spans="2:2" ht="15.45">
      <c r="B2" s="3"/>
    </row>
    <row r="3" spans="2:2" ht="15.45">
      <c r="B3" s="1" t="s">
        <v>32</v>
      </c>
    </row>
    <row r="4" spans="2:2" ht="15.45">
      <c r="B4" s="1"/>
    </row>
    <row r="5" spans="2:2" ht="15">
      <c r="B5" s="4" t="s">
        <v>84</v>
      </c>
    </row>
    <row r="6" spans="2:2" ht="15">
      <c r="B6" s="2" t="s">
        <v>80</v>
      </c>
    </row>
    <row r="7" spans="2:2" ht="15">
      <c r="B7" s="2" t="s">
        <v>101</v>
      </c>
    </row>
    <row r="8" spans="2:2" ht="15">
      <c r="B8" s="4" t="s">
        <v>81</v>
      </c>
    </row>
    <row r="9" spans="2:2" ht="15">
      <c r="B9" s="4"/>
    </row>
    <row r="10" spans="2:2" ht="15">
      <c r="B10" s="4" t="s">
        <v>90</v>
      </c>
    </row>
    <row r="11" spans="2:2" ht="15">
      <c r="B11" s="4" t="s">
        <v>102</v>
      </c>
    </row>
    <row r="12" spans="2:2" ht="15">
      <c r="B12" s="2"/>
    </row>
    <row r="13" spans="2:2" ht="15">
      <c r="B13" s="2" t="s">
        <v>70</v>
      </c>
    </row>
    <row r="14" spans="2:2" ht="15">
      <c r="B14" s="2" t="s">
        <v>69</v>
      </c>
    </row>
    <row r="15" spans="2:2" ht="15">
      <c r="B15" s="2"/>
    </row>
    <row r="16" spans="2:2" ht="15.45">
      <c r="B16" s="4" t="s">
        <v>78</v>
      </c>
    </row>
    <row r="17" spans="2:2" ht="15">
      <c r="B17" s="2"/>
    </row>
    <row r="18" spans="2:2" ht="15">
      <c r="B18" s="4" t="s">
        <v>106</v>
      </c>
    </row>
    <row r="19" spans="2:2" ht="15">
      <c r="B19" s="2"/>
    </row>
    <row r="20" spans="2:2" ht="15">
      <c r="B20" s="2" t="s">
        <v>87</v>
      </c>
    </row>
    <row r="21" spans="2:2" ht="15">
      <c r="B21" s="2" t="s">
        <v>103</v>
      </c>
    </row>
    <row r="22" spans="2:2" ht="15">
      <c r="B22" s="2"/>
    </row>
    <row r="23" spans="2:2" ht="15">
      <c r="B23" s="4" t="s">
        <v>71</v>
      </c>
    </row>
    <row r="24" spans="2:2" ht="15">
      <c r="B24" s="4" t="s">
        <v>104</v>
      </c>
    </row>
    <row r="25" spans="2:2" ht="15">
      <c r="B25" s="4" t="s">
        <v>105</v>
      </c>
    </row>
    <row r="26" spans="2:2" ht="15">
      <c r="B26" s="2"/>
    </row>
    <row r="27" spans="2:2" ht="15.45">
      <c r="B27" s="1" t="s">
        <v>31</v>
      </c>
    </row>
    <row r="28" spans="2:2" ht="15">
      <c r="B28" s="4" t="s">
        <v>72</v>
      </c>
    </row>
    <row r="29" spans="2:2" ht="15">
      <c r="B29" s="4" t="s">
        <v>82</v>
      </c>
    </row>
    <row r="30" spans="2:2" ht="15">
      <c r="B30" s="4"/>
    </row>
    <row r="31" spans="2:2" ht="15">
      <c r="B31" s="4" t="s">
        <v>109</v>
      </c>
    </row>
    <row r="32" spans="2:2" ht="15">
      <c r="B32" s="4"/>
    </row>
    <row r="33" spans="2:2" ht="15">
      <c r="B33" s="4" t="s">
        <v>83</v>
      </c>
    </row>
    <row r="34" spans="2:2" ht="15">
      <c r="B34" s="4"/>
    </row>
    <row r="35" spans="2:2" ht="15.45">
      <c r="B35" s="1" t="s">
        <v>28</v>
      </c>
    </row>
    <row r="36" spans="2:2" ht="15">
      <c r="B36" s="4"/>
    </row>
    <row r="37" spans="2:2" ht="15.45">
      <c r="B37" s="49" t="s">
        <v>35</v>
      </c>
    </row>
    <row r="38" spans="2:2" ht="15.45">
      <c r="B38" s="40" t="s">
        <v>79</v>
      </c>
    </row>
    <row r="39" spans="2:2" ht="15">
      <c r="B39" s="4"/>
    </row>
    <row r="40" spans="2:2" ht="15">
      <c r="B40" s="4" t="s">
        <v>73</v>
      </c>
    </row>
    <row r="41" spans="2:2" ht="15">
      <c r="B41" s="4" t="s">
        <v>74</v>
      </c>
    </row>
    <row r="42" spans="2:2" ht="15">
      <c r="B42" s="4"/>
    </row>
    <row r="43" spans="2:2" ht="15.45">
      <c r="B43" s="1" t="s">
        <v>33</v>
      </c>
    </row>
    <row r="44" spans="2:2" ht="15.45">
      <c r="B44" s="1" t="s">
        <v>34</v>
      </c>
    </row>
    <row r="45" spans="2:2" ht="15">
      <c r="B45" s="4"/>
    </row>
    <row r="46" spans="2:2" ht="15.45">
      <c r="B46" s="1" t="s">
        <v>75</v>
      </c>
    </row>
    <row r="47" spans="2:2" ht="15.45">
      <c r="B47" s="1" t="s">
        <v>30</v>
      </c>
    </row>
    <row r="48" spans="2:2" ht="15">
      <c r="B48" s="4"/>
    </row>
    <row r="49" spans="2:2" ht="15">
      <c r="B49" s="4" t="s">
        <v>85</v>
      </c>
    </row>
    <row r="50" spans="2:2" ht="15">
      <c r="B50" s="4" t="s">
        <v>86</v>
      </c>
    </row>
    <row r="51" spans="2:2" ht="15">
      <c r="B51" s="4"/>
    </row>
  </sheetData>
  <sheetProtection sheet="1" objects="1" scenarios="1"/>
  <phoneticPr fontId="3" type="noConversion"/>
  <pageMargins left="1" right="0.5" top="1" bottom="1" header="0.5" footer="0.5"/>
  <pageSetup scale="84" orientation="portrait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1.Beef-Holstein Sexed Semen</vt:lpstr>
      <vt:lpstr>2. Holstein Dairy SexedSemen</vt:lpstr>
      <vt:lpstr>3. UserGuide</vt:lpstr>
      <vt:lpstr>'1.Beef-Holstein Sexed Semen'!Print_Area</vt:lpstr>
      <vt:lpstr>'2. Holstein Dairy SexedSemen'!Print_Area</vt:lpstr>
      <vt:lpstr>'3. UserGuide'!Print_Area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 McGrann</cp:lastModifiedBy>
  <cp:lastPrinted>2021-02-09T16:56:12Z</cp:lastPrinted>
  <dcterms:created xsi:type="dcterms:W3CDTF">2009-06-01T02:01:55Z</dcterms:created>
  <dcterms:modified xsi:type="dcterms:W3CDTF">2021-02-09T21:48:20Z</dcterms:modified>
</cp:coreProperties>
</file>