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gra\Documents\1. V. Dairy Cattle Retaimed Owmership Additions 2021\First Section\"/>
    </mc:Choice>
  </mc:AlternateContent>
  <xr:revisionPtr revIDLastSave="0" documentId="13_ncr:1_{DFF99488-F51B-40A4-A5FD-300D6964F4EF}" xr6:coauthVersionLast="45" xr6:coauthVersionMax="45" xr10:uidLastSave="{00000000-0000-0000-0000-000000000000}"/>
  <bookViews>
    <workbookView xWindow="-103" yWindow="-103" windowWidth="16663" windowHeight="8863" tabRatio="902" xr2:uid="{00000000-000D-0000-FFFF-FFFF00000000}"/>
  </bookViews>
  <sheets>
    <sheet name="1. Feeder Financial Data " sheetId="2" r:id="rId1"/>
    <sheet name="2. Feeder CloseOut" sheetId="1" r:id="rId2"/>
    <sheet name="3. Benchmark Values" sheetId="5" r:id="rId3"/>
  </sheets>
  <definedNames>
    <definedName name="_xlnm.Print_Area" localSheetId="0">'1. Feeder Financial Data '!$B$1:$E$50</definedName>
    <definedName name="_xlnm.Print_Area" localSheetId="1">'2. Feeder CloseOut'!$B$1:$H$127</definedName>
    <definedName name="_xlnm.Print_Area" localSheetId="2">'3. Benchmark Values'!$B$1:$E$45</definedName>
  </definedNames>
  <calcPr calcId="181029"/>
</workbook>
</file>

<file path=xl/calcChain.xml><?xml version="1.0" encoding="utf-8"?>
<calcChain xmlns="http://schemas.openxmlformats.org/spreadsheetml/2006/main">
  <c r="D22" i="1" l="1"/>
  <c r="E19" i="1"/>
  <c r="E17" i="1"/>
  <c r="D14" i="1"/>
  <c r="D12" i="1"/>
  <c r="D9" i="1"/>
  <c r="F8" i="1"/>
  <c r="D19" i="2" l="1"/>
  <c r="E17" i="2"/>
  <c r="E13" i="2"/>
  <c r="D15" i="2"/>
  <c r="D11" i="2"/>
  <c r="D9" i="2" l="1"/>
  <c r="D11" i="5" l="1"/>
  <c r="C41" i="2" l="1"/>
  <c r="C40" i="2"/>
  <c r="C39" i="2"/>
  <c r="C38" i="2"/>
  <c r="C37" i="2"/>
  <c r="C36" i="2"/>
  <c r="C35" i="2"/>
  <c r="C34" i="2"/>
  <c r="C31" i="2"/>
  <c r="C30" i="2"/>
  <c r="C29" i="2"/>
  <c r="C25" i="2"/>
  <c r="C7" i="5" l="1"/>
  <c r="C5" i="5"/>
  <c r="D23" i="2"/>
  <c r="D13" i="2"/>
  <c r="E16" i="1"/>
  <c r="E15" i="1"/>
  <c r="C6" i="1"/>
  <c r="D10" i="1"/>
  <c r="E5" i="1"/>
  <c r="D4" i="1"/>
  <c r="E8" i="1"/>
  <c r="E13" i="1"/>
  <c r="C13" i="1"/>
  <c r="C44" i="2" l="1"/>
  <c r="C43" i="2"/>
  <c r="C42" i="2"/>
  <c r="C15" i="1"/>
  <c r="D11" i="1"/>
  <c r="C8" i="1"/>
  <c r="E7" i="1"/>
  <c r="C4" i="1"/>
  <c r="G17" i="2"/>
  <c r="G16" i="2"/>
  <c r="D27" i="2"/>
  <c r="C15" i="2"/>
  <c r="D33" i="2" l="1"/>
  <c r="D28" i="2"/>
  <c r="C17" i="1"/>
  <c r="C16" i="2"/>
  <c r="C19" i="2" s="1"/>
  <c r="D45" i="2" l="1"/>
  <c r="C33" i="2"/>
  <c r="C45" i="2" s="1"/>
  <c r="I16" i="2"/>
  <c r="C16" i="1"/>
  <c r="E19" i="2"/>
  <c r="C19" i="1" s="1"/>
  <c r="E12" i="2"/>
  <c r="B36" i="1" l="1"/>
  <c r="B35" i="1"/>
  <c r="B34" i="1"/>
  <c r="B33" i="1"/>
  <c r="B32" i="1"/>
  <c r="B31" i="1"/>
  <c r="D14" i="5" l="1"/>
  <c r="E10" i="1"/>
  <c r="D13" i="5" s="1"/>
  <c r="I14" i="2"/>
  <c r="I13" i="2"/>
  <c r="I17" i="2" s="1"/>
  <c r="C8" i="5"/>
  <c r="D17" i="5"/>
  <c r="C19" i="5"/>
  <c r="D18" i="5"/>
  <c r="D20" i="5"/>
  <c r="C3" i="1"/>
  <c r="C2" i="5" s="1"/>
  <c r="C3" i="5"/>
  <c r="C7" i="1"/>
  <c r="F10" i="1"/>
  <c r="C14" i="1"/>
  <c r="D15" i="5" s="1"/>
  <c r="D21" i="5"/>
  <c r="F26" i="1"/>
  <c r="F27" i="1"/>
  <c r="F28" i="1"/>
  <c r="F31" i="1"/>
  <c r="I31" i="1" s="1"/>
  <c r="F32" i="1"/>
  <c r="G32" i="1" s="1"/>
  <c r="F33" i="1"/>
  <c r="G33" i="1" s="1"/>
  <c r="F34" i="1"/>
  <c r="G34" i="1" s="1"/>
  <c r="F35" i="1"/>
  <c r="G35" i="1" s="1"/>
  <c r="F36" i="1"/>
  <c r="F37" i="1"/>
  <c r="G37" i="1" s="1"/>
  <c r="F38" i="1"/>
  <c r="G38" i="1" s="1"/>
  <c r="F42" i="1"/>
  <c r="D42" i="1" s="1"/>
  <c r="F43" i="1"/>
  <c r="D43" i="1" s="1"/>
  <c r="F48" i="1"/>
  <c r="D48" i="1" s="1"/>
  <c r="G49" i="5" l="1"/>
  <c r="D10" i="5"/>
  <c r="I34" i="1"/>
  <c r="E48" i="1"/>
  <c r="L83" i="1" s="1"/>
  <c r="D33" i="1"/>
  <c r="E33" i="1" s="1"/>
  <c r="D35" i="1"/>
  <c r="E35" i="1" s="1"/>
  <c r="D16" i="5"/>
  <c r="D32" i="1"/>
  <c r="E32" i="1" s="1"/>
  <c r="E43" i="1"/>
  <c r="D38" i="1"/>
  <c r="E38" i="1" s="1"/>
  <c r="G28" i="1"/>
  <c r="D31" i="1"/>
  <c r="E31" i="1" s="1"/>
  <c r="D34" i="1"/>
  <c r="E34" i="1" s="1"/>
  <c r="D36" i="1"/>
  <c r="E36" i="1" s="1"/>
  <c r="F44" i="1"/>
  <c r="G26" i="1"/>
  <c r="D37" i="1"/>
  <c r="E37" i="1" s="1"/>
  <c r="G36" i="1"/>
  <c r="C63" i="1"/>
  <c r="E42" i="1"/>
  <c r="D26" i="1" l="1"/>
  <c r="D28" i="1"/>
  <c r="E18" i="1"/>
  <c r="D27" i="1"/>
  <c r="D44" i="1"/>
  <c r="E44" i="1"/>
  <c r="E28" i="1" l="1"/>
  <c r="E26" i="1"/>
  <c r="D12" i="5"/>
  <c r="L70" i="1"/>
  <c r="D23" i="5"/>
  <c r="E27" i="1"/>
  <c r="D22" i="5" l="1"/>
  <c r="E63" i="1"/>
  <c r="D35" i="5" s="1"/>
  <c r="C5" i="1" l="1"/>
  <c r="C4" i="5" s="1"/>
  <c r="G27" i="1"/>
  <c r="C28" i="2"/>
  <c r="C32" i="2" s="1"/>
  <c r="C47" i="2" s="1"/>
  <c r="D32" i="2"/>
  <c r="F25" i="1"/>
  <c r="I26" i="1" l="1"/>
  <c r="D25" i="1"/>
  <c r="E32" i="2"/>
  <c r="F29" i="1"/>
  <c r="E25" i="1" l="1"/>
  <c r="E29" i="1" s="1"/>
  <c r="D29" i="1"/>
  <c r="F39" i="1"/>
  <c r="I37" i="1"/>
  <c r="L68" i="1"/>
  <c r="C61" i="1"/>
  <c r="K77" i="1"/>
  <c r="J83" i="1" s="1"/>
  <c r="F46" i="1" l="1"/>
  <c r="F40" i="1"/>
  <c r="E71" i="1"/>
  <c r="D26" i="5"/>
  <c r="E26" i="5" s="1"/>
  <c r="I36" i="1" l="1"/>
  <c r="I41" i="1" s="1"/>
  <c r="L71" i="1"/>
  <c r="D46" i="1"/>
  <c r="E46" i="1"/>
  <c r="K83" i="1" s="1"/>
  <c r="F50" i="1"/>
  <c r="G48" i="1" s="1"/>
  <c r="G46" i="1" l="1"/>
  <c r="G31" i="1"/>
  <c r="G44" i="1"/>
  <c r="D54" i="1"/>
  <c r="E46" i="2"/>
  <c r="E47" i="2" s="1"/>
  <c r="G50" i="1"/>
  <c r="C64" i="1"/>
  <c r="E50" i="1"/>
  <c r="E39" i="5" s="1"/>
  <c r="D50" i="1"/>
  <c r="D39" i="5" s="1"/>
  <c r="G25" i="1"/>
  <c r="G29" i="1"/>
  <c r="G39" i="1"/>
  <c r="G40" i="1"/>
  <c r="C65" i="1" l="1"/>
  <c r="E64" i="1"/>
  <c r="D36" i="5" s="1"/>
  <c r="L77" i="1" l="1"/>
  <c r="E65" i="1"/>
  <c r="D37" i="5" s="1"/>
  <c r="C66" i="1"/>
  <c r="D63" i="1" l="1"/>
  <c r="D61" i="1"/>
  <c r="D64" i="1"/>
  <c r="D65" i="1"/>
  <c r="C24" i="2"/>
  <c r="E25" i="2"/>
  <c r="F22" i="1"/>
  <c r="L69" i="1" l="1"/>
  <c r="L64" i="1"/>
  <c r="L65" i="1"/>
  <c r="F58" i="1" s="1"/>
  <c r="D42" i="5" s="1"/>
  <c r="H66" i="5" s="1"/>
  <c r="C71" i="1"/>
  <c r="D30" i="5" s="1"/>
  <c r="D28" i="5"/>
  <c r="F71" i="1"/>
  <c r="E68" i="1"/>
  <c r="D32" i="5" s="1"/>
  <c r="F52" i="1"/>
  <c r="E22" i="1"/>
  <c r="D52" i="1" l="1"/>
  <c r="E52" i="1"/>
  <c r="M83" i="1" s="1"/>
  <c r="F54" i="1"/>
  <c r="D45" i="5" s="1"/>
  <c r="F57" i="1"/>
  <c r="D41" i="5" s="1"/>
  <c r="G66" i="5" s="1"/>
  <c r="L66" i="1"/>
  <c r="J77" i="1"/>
  <c r="E28" i="5"/>
  <c r="M77" i="1" l="1"/>
  <c r="F59" i="1"/>
  <c r="D43" i="5" s="1"/>
  <c r="I66" i="5" s="1"/>
</calcChain>
</file>

<file path=xl/sharedStrings.xml><?xml version="1.0" encoding="utf-8"?>
<sst xmlns="http://schemas.openxmlformats.org/spreadsheetml/2006/main" count="268" uniqueCount="196">
  <si>
    <t>Date of Analysis</t>
  </si>
  <si>
    <t>$/Head</t>
  </si>
  <si>
    <t>$/Cwt.</t>
  </si>
  <si>
    <t>%</t>
  </si>
  <si>
    <t>Lb./Head</t>
  </si>
  <si>
    <t>Gross &amp; $/Cwt.</t>
  </si>
  <si>
    <t>Total</t>
  </si>
  <si>
    <t>Feed and Other</t>
  </si>
  <si>
    <t>Cattle</t>
  </si>
  <si>
    <t>$/Hd. in</t>
  </si>
  <si>
    <t>Marketing Margin</t>
  </si>
  <si>
    <t>Grazing or Feeding Margin</t>
  </si>
  <si>
    <t>Net Margin</t>
  </si>
  <si>
    <t>Feeding Margin</t>
  </si>
  <si>
    <t xml:space="preserve">Total Purchase </t>
  </si>
  <si>
    <t>Total Sales Based on Head Outs</t>
  </si>
  <si>
    <t>Total Gain Based on Head Outs</t>
  </si>
  <si>
    <t>Lot Number</t>
  </si>
  <si>
    <t>Source of Cattle</t>
  </si>
  <si>
    <t>Sex</t>
  </si>
  <si>
    <t>Purchase Costs - Commissions</t>
  </si>
  <si>
    <t>Freight</t>
  </si>
  <si>
    <t>Cash Interest Cost</t>
  </si>
  <si>
    <t>Date Marketed</t>
  </si>
  <si>
    <t>Buyer</t>
  </si>
  <si>
    <t>Death &amp; Culling Loss</t>
  </si>
  <si>
    <t>Net Payweight In</t>
  </si>
  <si>
    <t>Net Margin Based on Number of Head Out</t>
  </si>
  <si>
    <t>Shrink % on Sales</t>
  </si>
  <si>
    <t>$/Lb. Gain</t>
  </si>
  <si>
    <t>Price Roll Back</t>
  </si>
  <si>
    <t>Total Cost of Gain  - per Head and lb. of Gain</t>
  </si>
  <si>
    <t>Head</t>
  </si>
  <si>
    <t>Days</t>
  </si>
  <si>
    <t xml:space="preserve">Percent Death &amp; Culling Loss </t>
  </si>
  <si>
    <t>Total Production Cost</t>
  </si>
  <si>
    <r>
      <t xml:space="preserve">Head Marketed </t>
    </r>
    <r>
      <rPr>
        <sz val="10"/>
        <rFont val="Arial"/>
        <family val="2"/>
      </rPr>
      <t>(including culls)</t>
    </r>
  </si>
  <si>
    <t>$/Lb.</t>
  </si>
  <si>
    <t>Net Average Daily Gain</t>
  </si>
  <si>
    <t>Processing</t>
  </si>
  <si>
    <t>Net Payweight  Per Head</t>
  </si>
  <si>
    <t>Head Days per Head</t>
  </si>
  <si>
    <t>Lb./Hd</t>
  </si>
  <si>
    <t>Net Payweight In per Head</t>
  </si>
  <si>
    <t>Days/Head</t>
  </si>
  <si>
    <t>Other Charges</t>
  </si>
  <si>
    <t>Sales Revenue</t>
  </si>
  <si>
    <t>Net Gain Per Head Out</t>
  </si>
  <si>
    <t>Finance Cost : Cash Interest Cost</t>
  </si>
  <si>
    <t>Operating Cost</t>
  </si>
  <si>
    <t>Price Roll Back per Cwt.</t>
  </si>
  <si>
    <t>Per Cwt.</t>
  </si>
  <si>
    <t>Net Payweight Revenue - Head Out</t>
  </si>
  <si>
    <t>Total Cost of Cattle In</t>
  </si>
  <si>
    <t>Per Head Cattle Cost - Head Out</t>
  </si>
  <si>
    <t>Total Non-Feed Cost Including Interest</t>
  </si>
  <si>
    <t>Total Cost Per Head - Total Unit Cost per Head</t>
  </si>
  <si>
    <t>Price Out</t>
  </si>
  <si>
    <t>Cost In</t>
  </si>
  <si>
    <t>Futures/Options (+/-)</t>
  </si>
  <si>
    <t>$/Head Out</t>
  </si>
  <si>
    <t xml:space="preserve">Annualized Return on  Operating Capital Assets - ROA </t>
  </si>
  <si>
    <t>Lb./Day</t>
  </si>
  <si>
    <t>Head In</t>
  </si>
  <si>
    <t>Buyer of Cattle</t>
  </si>
  <si>
    <t>$/Head In</t>
  </si>
  <si>
    <t>Production Numbers Calculated</t>
  </si>
  <si>
    <t>Calculated Economic Measures</t>
  </si>
  <si>
    <t>Total Unit Cost (TUC)</t>
  </si>
  <si>
    <t>Feeding Cost (Not Including Feeder Cattle Cost)</t>
  </si>
  <si>
    <t>Management - Cost and or Return</t>
  </si>
  <si>
    <t>Management</t>
  </si>
  <si>
    <t>Total Cost of Gain</t>
  </si>
  <si>
    <t>Direct Costs</t>
  </si>
  <si>
    <t xml:space="preserve">Financial Cost of Gain </t>
  </si>
  <si>
    <t xml:space="preserve">  Head Out</t>
  </si>
  <si>
    <t xml:space="preserve"> Payweight  Out</t>
  </si>
  <si>
    <t>Payweight/ Hd.</t>
  </si>
  <si>
    <t>Net Gain Lbs.</t>
  </si>
  <si>
    <t>Net Gain / Hd. Out</t>
  </si>
  <si>
    <t>Net Average Daily Gain - Lbs./Day</t>
  </si>
  <si>
    <t xml:space="preserve">Stocker- Feeder Data by Lot Production Close Out </t>
  </si>
  <si>
    <t>Total Direct Production Cost</t>
  </si>
  <si>
    <t>Insurance</t>
  </si>
  <si>
    <t xml:space="preserve">Veterinary  Medicine </t>
  </si>
  <si>
    <t>Payweight Cost of Cattle In</t>
  </si>
  <si>
    <t>Other</t>
  </si>
  <si>
    <t>% of TUC</t>
  </si>
  <si>
    <t xml:space="preserve">       % of Total Cost</t>
  </si>
  <si>
    <t>*Value of Gain = ((Total Revenue-Total Cattle Cost)/Net Gain)</t>
  </si>
  <si>
    <t>Value of Gain*</t>
  </si>
  <si>
    <t>Death Loss and Culling Loss Head</t>
  </si>
  <si>
    <t>Death &amp; Culling Loss Head and Percent</t>
  </si>
  <si>
    <t>Culling Loss Hd.</t>
  </si>
  <si>
    <t>Date Started - Retained or Purchased</t>
  </si>
  <si>
    <t>Number of Cattle  - Head In</t>
  </si>
  <si>
    <t>Other Cattle Charges</t>
  </si>
  <si>
    <t>Miscellaneous</t>
  </si>
  <si>
    <t>Total Costs</t>
  </si>
  <si>
    <t xml:space="preserve">    Head In</t>
  </si>
  <si>
    <t>Per Hd. Out</t>
  </si>
  <si>
    <t>__________________________________________________________________________________</t>
  </si>
  <si>
    <t xml:space="preserve">*Annualized operating capital required is calculated by adding cost of cattle in plus </t>
  </si>
  <si>
    <t>Annualized Total</t>
  </si>
  <si>
    <t>Operating Capital*</t>
  </si>
  <si>
    <t>Calculated Cost of Capital</t>
  </si>
  <si>
    <t xml:space="preserve">  1/2 of non-cattle cost, (not including interest), times days grazed/365 or capital required adjusted of time grazed.</t>
  </si>
  <si>
    <t>Revenue</t>
  </si>
  <si>
    <t>Feeder Cost</t>
  </si>
  <si>
    <t>Cost of Gain</t>
  </si>
  <si>
    <t xml:space="preserve">Revenue, Stocker Cost, Cost of Gain and Margin - Head Out </t>
  </si>
  <si>
    <t>Production Costs and Margin</t>
  </si>
  <si>
    <t>Cost of Gain Including G&amp;A</t>
  </si>
  <si>
    <t>Finance Cost</t>
  </si>
  <si>
    <t>Margin Analysis</t>
  </si>
  <si>
    <t>Net Margin or Income</t>
  </si>
  <si>
    <t>Total Annualized Operating Capital*</t>
  </si>
  <si>
    <t>Retained</t>
  </si>
  <si>
    <t xml:space="preserve">Other Income </t>
  </si>
  <si>
    <t>Feeder Cattle Freight Calculator</t>
  </si>
  <si>
    <t>Total Per Load</t>
  </si>
  <si>
    <t>Miles Hauled</t>
  </si>
  <si>
    <t>Cost per loaded mile</t>
  </si>
  <si>
    <t>Pounds load</t>
  </si>
  <si>
    <t>Weight  on Sheet 2</t>
  </si>
  <si>
    <t>Number of Hd.  On Load</t>
  </si>
  <si>
    <t>Total for Cattle</t>
  </si>
  <si>
    <t>Total Per Head</t>
  </si>
  <si>
    <r>
      <t xml:space="preserve">Freight </t>
    </r>
    <r>
      <rPr>
        <b/>
        <sz val="12"/>
        <rFont val="Arial"/>
        <family val="2"/>
      </rPr>
      <t xml:space="preserve">In  - </t>
    </r>
    <r>
      <rPr>
        <b/>
        <sz val="10"/>
        <rFont val="Arial"/>
        <family val="2"/>
      </rPr>
      <t>Use Calculator if Unknown)</t>
    </r>
  </si>
  <si>
    <t>Lb.</t>
  </si>
  <si>
    <t>Freight Shrink</t>
  </si>
  <si>
    <t xml:space="preserve">      Lb./Head</t>
  </si>
  <si>
    <t>Off Truck Weight - Freight Shrink</t>
  </si>
  <si>
    <t>Subtotal Cattle Net Payweight Costs</t>
  </si>
  <si>
    <t>Indirect Costs</t>
  </si>
  <si>
    <t>Total Indirect Costs</t>
  </si>
  <si>
    <t xml:space="preserve">Other Costs of Gain </t>
  </si>
  <si>
    <t>Payweight Cost of Cattle</t>
  </si>
  <si>
    <t>$/Lb. of Gain</t>
  </si>
  <si>
    <t xml:space="preserve"> Net Margin or Income</t>
  </si>
  <si>
    <t xml:space="preserve">                  Units</t>
  </si>
  <si>
    <t>Feeder Closeout Profitability Analysis</t>
  </si>
  <si>
    <t>Days Fed</t>
  </si>
  <si>
    <t>Net Gain</t>
  </si>
  <si>
    <t>Days Fed - Head Out</t>
  </si>
  <si>
    <t xml:space="preserve">   Feeding Cost of Net Gain </t>
  </si>
  <si>
    <t>Sub-Total Non-Cattle or Feeding Cost</t>
  </si>
  <si>
    <t>Days between starting and ending.</t>
  </si>
  <si>
    <t>Annualize Capital</t>
  </si>
  <si>
    <t xml:space="preserve">Feeder </t>
  </si>
  <si>
    <t xml:space="preserve"> $/Head</t>
  </si>
  <si>
    <t>Buyer if Sold</t>
  </si>
  <si>
    <t xml:space="preserve">      Lot Number</t>
  </si>
  <si>
    <t xml:space="preserve"> Feeder Data - Description  Lot Production of Close Out </t>
  </si>
  <si>
    <t>Financial Closeout Data</t>
  </si>
  <si>
    <t xml:space="preserve">  Payweight/ Hd.</t>
  </si>
  <si>
    <t>Total Days Fed and Days per Head</t>
  </si>
  <si>
    <t>Breed of Cattle and Sex</t>
  </si>
  <si>
    <t>Cattle Production Data</t>
  </si>
  <si>
    <t xml:space="preserve">  - See Sheet for Data</t>
  </si>
  <si>
    <r>
      <t xml:space="preserve">Cattle Net Sales </t>
    </r>
    <r>
      <rPr>
        <sz val="10"/>
        <rFont val="Arial"/>
        <family val="2"/>
      </rPr>
      <t>(minus freight &amp; Mrk. Costs)</t>
    </r>
  </si>
  <si>
    <t xml:space="preserve">       Per Head</t>
  </si>
  <si>
    <t xml:space="preserve">          Head In</t>
  </si>
  <si>
    <t xml:space="preserve">        $/Cwt.</t>
  </si>
  <si>
    <t xml:space="preserve">             Head In</t>
  </si>
  <si>
    <t>Source of Cattle and Head In</t>
  </si>
  <si>
    <t xml:space="preserve">Date Started and Sex </t>
  </si>
  <si>
    <t xml:space="preserve">  Culling Loss Hd.</t>
  </si>
  <si>
    <t>Feeder Lot Hd. In</t>
  </si>
  <si>
    <t>Current Contractor</t>
  </si>
  <si>
    <t>Dairy Feeder Cattle Lot Closeout Data*</t>
  </si>
  <si>
    <t>$/Hd. Out</t>
  </si>
  <si>
    <t>Ave. Daily Gain (ADG)</t>
  </si>
  <si>
    <t xml:space="preserve"> Total Gain</t>
  </si>
  <si>
    <t xml:space="preserve">     Head Days</t>
  </si>
  <si>
    <t>Custom Feeding Costs of Gain</t>
  </si>
  <si>
    <t>Head Days Average Daily Gain Total Net Gain</t>
  </si>
  <si>
    <t>Feeding Cost of Gain</t>
  </si>
  <si>
    <t>Return on Investment  - ROI</t>
  </si>
  <si>
    <t>Net Income</t>
  </si>
  <si>
    <t>Total Payweight Sale Price Out</t>
  </si>
  <si>
    <t>Date Out</t>
  </si>
  <si>
    <t xml:space="preserve">Net Payweight In </t>
  </si>
  <si>
    <t xml:space="preserve">% </t>
  </si>
  <si>
    <t>Shrink Percent on Sales</t>
  </si>
  <si>
    <t xml:space="preserve">Breed </t>
  </si>
  <si>
    <t>Date In</t>
  </si>
  <si>
    <t>Head Out</t>
  </si>
  <si>
    <r>
      <t>Head Out (I</t>
    </r>
    <r>
      <rPr>
        <sz val="10"/>
        <rFont val="Arial"/>
        <family val="2"/>
      </rPr>
      <t>ncluding Culls)</t>
    </r>
  </si>
  <si>
    <t xml:space="preserve"> Feeder Lot Closeout  Profit Summary </t>
  </si>
  <si>
    <t>Date Marketed or Transferred</t>
  </si>
  <si>
    <t>Total Feeding Cost</t>
  </si>
  <si>
    <t>Cost of Feeder</t>
  </si>
  <si>
    <t>Shrink % on Sales or Retained</t>
  </si>
  <si>
    <t>____________________________________________________________________________________________________________</t>
  </si>
  <si>
    <t>1-5-2021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</si>
</sst>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$-409]#,##0"/>
    <numFmt numFmtId="166" formatCode="[$$-409]#,##0.00"/>
    <numFmt numFmtId="167" formatCode="_(* #,##0_);_(* \(#,##0\);_(* &quot;-&quot;??_);_(@_)"/>
    <numFmt numFmtId="168" formatCode="[$$-409]#,##0.00_);[Red]\([$$-409]#,##0.00\)"/>
    <numFmt numFmtId="169" formatCode="&quot;$&quot;#,##0.00"/>
    <numFmt numFmtId="170" formatCode="0_);\(0\)"/>
    <numFmt numFmtId="171" formatCode="&quot;$&quot;#,##0"/>
    <numFmt numFmtId="172" formatCode="0.000"/>
    <numFmt numFmtId="173" formatCode="[$$-409]#,##0.00_);\([$$-409]#,##0.00\)"/>
    <numFmt numFmtId="174" formatCode="[$$-409]#,##0_);[Red]\([$$-409]#,##0\)"/>
    <numFmt numFmtId="175" formatCode="0.0%"/>
    <numFmt numFmtId="176" formatCode="[$-409]d\-mmm\-yy;@"/>
    <numFmt numFmtId="177" formatCode="_(&quot;$&quot;* #,##0_);_(&quot;$&quot;* \(#,##0\);_(&quot;$&quot;* &quot;-&quot;??_);_(@_)"/>
    <numFmt numFmtId="178" formatCode="&quot;$&quot;#,##0.000_);[Red]\(&quot;$&quot;#,##0.000\)"/>
    <numFmt numFmtId="179" formatCode="[$$-409]#,##0.000"/>
    <numFmt numFmtId="180" formatCode="0.0_)"/>
    <numFmt numFmtId="181" formatCode="#,##0.0"/>
    <numFmt numFmtId="182" formatCode="&quot;$&quot;#,##0.0_);\(&quot;$&quot;#,##0.0\)"/>
    <numFmt numFmtId="183" formatCode="_(* #,##0.0_);_(* \(#,##0.0\);_(* &quot;-&quot;??_);_(@_)"/>
    <numFmt numFmtId="184" formatCode="&quot;$&quot;#,##0.0"/>
    <numFmt numFmtId="185" formatCode="0.0"/>
  </numFmts>
  <fonts count="26">
    <font>
      <sz val="12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sz val="12"/>
      <color indexed="3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39"/>
      <name val="Arial"/>
      <family val="2"/>
    </font>
    <font>
      <sz val="8"/>
      <name val="Arial"/>
      <family val="2"/>
    </font>
    <font>
      <b/>
      <sz val="12"/>
      <color indexed="3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2"/>
      <color rgb="FF0099FF"/>
      <name val="Arial"/>
      <family val="2"/>
    </font>
    <font>
      <sz val="12"/>
      <color rgb="FF3333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rgb="FF2006BA"/>
      <name val="Arial"/>
      <family val="2"/>
    </font>
    <font>
      <b/>
      <sz val="12"/>
      <color rgb="FF3333FF"/>
      <name val="Arial"/>
      <family val="2"/>
    </font>
    <font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3" fillId="0" borderId="0"/>
    <xf numFmtId="9" fontId="1" fillId="0" borderId="0" applyFont="0" applyFill="0" applyBorder="0" applyAlignment="0" applyProtection="0"/>
  </cellStyleXfs>
  <cellXfs count="29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Protection="1">
      <protection locked="0"/>
    </xf>
    <xf numFmtId="0" fontId="5" fillId="0" borderId="0" xfId="0" applyFont="1"/>
    <xf numFmtId="166" fontId="5" fillId="0" borderId="0" xfId="0" applyNumberFormat="1" applyFont="1" applyProtection="1"/>
    <xf numFmtId="7" fontId="5" fillId="0" borderId="0" xfId="0" applyNumberFormat="1" applyFont="1" applyProtection="1"/>
    <xf numFmtId="15" fontId="0" fillId="0" borderId="0" xfId="0" applyNumberFormat="1"/>
    <xf numFmtId="3" fontId="0" fillId="0" borderId="0" xfId="0" applyNumberFormat="1"/>
    <xf numFmtId="167" fontId="1" fillId="0" borderId="0" xfId="0" applyNumberFormat="1" applyFont="1"/>
    <xf numFmtId="7" fontId="5" fillId="0" borderId="0" xfId="0" applyNumberFormat="1" applyFont="1"/>
    <xf numFmtId="7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5" fontId="7" fillId="0" borderId="0" xfId="0" applyNumberFormat="1" applyFont="1" applyProtection="1"/>
    <xf numFmtId="164" fontId="5" fillId="0" borderId="0" xfId="0" applyNumberFormat="1" applyFont="1"/>
    <xf numFmtId="0" fontId="5" fillId="0" borderId="0" xfId="0" applyFont="1" applyAlignment="1">
      <alignment horizontal="center"/>
    </xf>
    <xf numFmtId="164" fontId="5" fillId="0" borderId="0" xfId="0" applyNumberFormat="1" applyFont="1" applyProtection="1"/>
    <xf numFmtId="7" fontId="7" fillId="0" borderId="0" xfId="0" applyNumberFormat="1" applyFont="1" applyProtection="1"/>
    <xf numFmtId="5" fontId="5" fillId="0" borderId="0" xfId="0" applyNumberFormat="1" applyFont="1" applyProtection="1"/>
    <xf numFmtId="172" fontId="0" fillId="0" borderId="0" xfId="0" applyNumberFormat="1"/>
    <xf numFmtId="44" fontId="0" fillId="0" borderId="0" xfId="2" applyFont="1" applyProtection="1"/>
    <xf numFmtId="0" fontId="1" fillId="0" borderId="0" xfId="0" applyFont="1" applyAlignment="1" applyProtection="1">
      <alignment horizontal="center" vertical="center"/>
      <protection locked="0"/>
    </xf>
    <xf numFmtId="170" fontId="5" fillId="0" borderId="0" xfId="0" applyNumberFormat="1" applyFont="1" applyProtection="1">
      <protection locked="0"/>
    </xf>
    <xf numFmtId="0" fontId="8" fillId="0" borderId="0" xfId="0" applyFont="1"/>
    <xf numFmtId="164" fontId="0" fillId="0" borderId="0" xfId="0" applyNumberFormat="1"/>
    <xf numFmtId="173" fontId="5" fillId="0" borderId="0" xfId="0" applyNumberFormat="1" applyFont="1" applyProtection="1"/>
    <xf numFmtId="5" fontId="0" fillId="0" borderId="0" xfId="0" applyNumberFormat="1" applyProtection="1"/>
    <xf numFmtId="7" fontId="0" fillId="0" borderId="0" xfId="0" applyNumberFormat="1"/>
    <xf numFmtId="165" fontId="5" fillId="0" borderId="0" xfId="0" applyNumberFormat="1" applyFont="1"/>
    <xf numFmtId="168" fontId="0" fillId="0" borderId="0" xfId="0" applyNumberFormat="1"/>
    <xf numFmtId="44" fontId="0" fillId="0" borderId="0" xfId="0" applyNumberFormat="1"/>
    <xf numFmtId="166" fontId="0" fillId="0" borderId="0" xfId="0" applyNumberFormat="1"/>
    <xf numFmtId="0" fontId="10" fillId="0" borderId="0" xfId="0" applyFont="1" applyProtection="1">
      <protection locked="0"/>
    </xf>
    <xf numFmtId="174" fontId="5" fillId="0" borderId="0" xfId="1" applyNumberFormat="1" applyFont="1" applyBorder="1" applyProtection="1"/>
    <xf numFmtId="174" fontId="5" fillId="0" borderId="0" xfId="0" applyNumberFormat="1" applyFont="1" applyBorder="1" applyProtection="1"/>
    <xf numFmtId="9" fontId="5" fillId="0" borderId="0" xfId="5" applyFont="1" applyBorder="1" applyProtection="1"/>
    <xf numFmtId="165" fontId="5" fillId="0" borderId="0" xfId="1" applyNumberFormat="1" applyFont="1" applyBorder="1" applyProtection="1"/>
    <xf numFmtId="0" fontId="0" fillId="0" borderId="0" xfId="0" applyFill="1"/>
    <xf numFmtId="0" fontId="4" fillId="0" borderId="0" xfId="0" applyFont="1" applyFill="1" applyProtection="1">
      <protection locked="0"/>
    </xf>
    <xf numFmtId="0" fontId="5" fillId="0" borderId="0" xfId="0" applyFont="1" applyFill="1"/>
    <xf numFmtId="7" fontId="5" fillId="0" borderId="0" xfId="0" applyNumberFormat="1" applyFont="1" applyAlignment="1">
      <alignment horizontal="center"/>
    </xf>
    <xf numFmtId="167" fontId="0" fillId="0" borderId="0" xfId="0" applyNumberFormat="1"/>
    <xf numFmtId="0" fontId="7" fillId="0" borderId="0" xfId="0" applyFont="1" applyAlignment="1">
      <alignment horizontal="left"/>
    </xf>
    <xf numFmtId="8" fontId="0" fillId="0" borderId="0" xfId="0" applyNumberFormat="1"/>
    <xf numFmtId="8" fontId="7" fillId="0" borderId="0" xfId="0" applyNumberFormat="1" applyFont="1"/>
    <xf numFmtId="15" fontId="5" fillId="0" borderId="0" xfId="0" applyNumberFormat="1" applyFont="1" applyFill="1" applyBorder="1" applyProtection="1"/>
    <xf numFmtId="167" fontId="5" fillId="0" borderId="0" xfId="1" applyNumberFormat="1" applyFont="1" applyFill="1" applyBorder="1" applyProtection="1"/>
    <xf numFmtId="169" fontId="12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5" fontId="5" fillId="0" borderId="0" xfId="0" applyNumberFormat="1" applyFont="1" applyBorder="1" applyProtection="1"/>
    <xf numFmtId="0" fontId="1" fillId="0" borderId="0" xfId="0" applyFont="1" applyFill="1" applyBorder="1"/>
    <xf numFmtId="0" fontId="0" fillId="0" borderId="0" xfId="0" applyAlignment="1">
      <alignment horizontal="center"/>
    </xf>
    <xf numFmtId="0" fontId="13" fillId="0" borderId="0" xfId="4"/>
    <xf numFmtId="0" fontId="1" fillId="0" borderId="0" xfId="4" applyFont="1"/>
    <xf numFmtId="0" fontId="5" fillId="0" borderId="0" xfId="4" applyFont="1" applyProtection="1"/>
    <xf numFmtId="0" fontId="5" fillId="0" borderId="0" xfId="4" applyFont="1"/>
    <xf numFmtId="0" fontId="7" fillId="0" borderId="0" xfId="4" applyFont="1"/>
    <xf numFmtId="0" fontId="5" fillId="0" borderId="0" xfId="4" applyFont="1" applyAlignment="1">
      <alignment horizontal="left"/>
    </xf>
    <xf numFmtId="0" fontId="1" fillId="0" borderId="0" xfId="4" applyFont="1" applyAlignment="1">
      <alignment horizontal="center"/>
    </xf>
    <xf numFmtId="0" fontId="2" fillId="0" borderId="0" xfId="0" applyFont="1" applyAlignment="1">
      <alignment horizontal="center"/>
    </xf>
    <xf numFmtId="171" fontId="5" fillId="0" borderId="0" xfId="0" applyNumberFormat="1" applyFont="1" applyBorder="1" applyProtection="1"/>
    <xf numFmtId="169" fontId="5" fillId="0" borderId="0" xfId="0" quotePrefix="1" applyNumberFormat="1" applyFont="1" applyAlignment="1">
      <alignment horizontal="right"/>
    </xf>
    <xf numFmtId="7" fontId="5" fillId="0" borderId="0" xfId="0" applyNumberFormat="1" applyFont="1" applyAlignment="1" applyProtection="1">
      <alignment horizontal="right"/>
      <protection locked="0"/>
    </xf>
    <xf numFmtId="166" fontId="7" fillId="0" borderId="0" xfId="0" applyNumberFormat="1" applyFont="1" applyProtection="1"/>
    <xf numFmtId="9" fontId="7" fillId="0" borderId="0" xfId="5" applyFont="1" applyProtection="1"/>
    <xf numFmtId="168" fontId="7" fillId="0" borderId="0" xfId="0" applyNumberFormat="1" applyFont="1"/>
    <xf numFmtId="5" fontId="7" fillId="0" borderId="0" xfId="0" applyNumberFormat="1" applyFont="1" applyBorder="1" applyProtection="1"/>
    <xf numFmtId="7" fontId="1" fillId="0" borderId="0" xfId="0" applyNumberFormat="1" applyFont="1"/>
    <xf numFmtId="9" fontId="7" fillId="0" borderId="0" xfId="5" applyFont="1"/>
    <xf numFmtId="0" fontId="1" fillId="0" borderId="0" xfId="0" applyFont="1" applyBorder="1" applyProtection="1">
      <protection locked="0"/>
    </xf>
    <xf numFmtId="176" fontId="1" fillId="0" borderId="0" xfId="0" applyNumberFormat="1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167" fontId="1" fillId="0" borderId="0" xfId="1" applyNumberFormat="1" applyFont="1" applyFill="1" applyBorder="1" applyProtection="1">
      <protection locked="0"/>
    </xf>
    <xf numFmtId="167" fontId="1" fillId="0" borderId="0" xfId="1" applyNumberFormat="1" applyFont="1" applyFill="1" applyBorder="1" applyProtection="1"/>
    <xf numFmtId="166" fontId="1" fillId="0" borderId="0" xfId="1" applyNumberFormat="1" applyFont="1" applyFill="1" applyBorder="1" applyProtection="1">
      <protection locked="0"/>
    </xf>
    <xf numFmtId="8" fontId="1" fillId="0" borderId="0" xfId="0" applyNumberFormat="1" applyFont="1"/>
    <xf numFmtId="3" fontId="1" fillId="0" borderId="0" xfId="0" applyNumberFormat="1" applyFont="1" applyBorder="1" applyProtection="1">
      <protection locked="0"/>
    </xf>
    <xf numFmtId="171" fontId="6" fillId="0" borderId="0" xfId="1" applyNumberFormat="1" applyFont="1" applyBorder="1" applyAlignment="1" applyProtection="1">
      <alignment horizontal="right"/>
      <protection locked="0"/>
    </xf>
    <xf numFmtId="171" fontId="0" fillId="0" borderId="0" xfId="0" applyNumberFormat="1"/>
    <xf numFmtId="0" fontId="5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Protection="1"/>
    <xf numFmtId="168" fontId="5" fillId="0" borderId="0" xfId="0" applyNumberFormat="1" applyFont="1" applyProtection="1"/>
    <xf numFmtId="0" fontId="14" fillId="0" borderId="0" xfId="0" applyFont="1"/>
    <xf numFmtId="0" fontId="7" fillId="2" borderId="0" xfId="4" applyFont="1" applyFill="1"/>
    <xf numFmtId="0" fontId="7" fillId="2" borderId="0" xfId="0" applyFont="1" applyFill="1" applyAlignment="1">
      <alignment horizontal="center"/>
    </xf>
    <xf numFmtId="168" fontId="7" fillId="2" borderId="0" xfId="0" applyNumberFormat="1" applyFont="1" applyFill="1"/>
    <xf numFmtId="0" fontId="0" fillId="0" borderId="0" xfId="4" applyFont="1"/>
    <xf numFmtId="7" fontId="7" fillId="2" borderId="0" xfId="0" applyNumberFormat="1" applyFont="1" applyFill="1"/>
    <xf numFmtId="164" fontId="1" fillId="0" borderId="0" xfId="0" applyNumberFormat="1" applyFont="1" applyFill="1" applyBorder="1" applyProtection="1"/>
    <xf numFmtId="3" fontId="1" fillId="0" borderId="0" xfId="0" applyNumberFormat="1" applyFont="1" applyBorder="1" applyProtection="1"/>
    <xf numFmtId="1" fontId="1" fillId="0" borderId="0" xfId="0" applyNumberFormat="1" applyFont="1" applyBorder="1" applyProtection="1"/>
    <xf numFmtId="176" fontId="1" fillId="0" borderId="0" xfId="0" applyNumberFormat="1" applyFont="1" applyFill="1" applyBorder="1" applyProtection="1"/>
    <xf numFmtId="167" fontId="1" fillId="0" borderId="0" xfId="1" applyNumberFormat="1" applyFont="1" applyProtection="1"/>
    <xf numFmtId="167" fontId="1" fillId="0" borderId="0" xfId="0" applyNumberFormat="1" applyFont="1" applyProtection="1"/>
    <xf numFmtId="0" fontId="7" fillId="0" borderId="0" xfId="0" applyFont="1" applyProtection="1">
      <protection locked="0"/>
    </xf>
    <xf numFmtId="0" fontId="7" fillId="2" borderId="0" xfId="0" applyFont="1" applyFill="1"/>
    <xf numFmtId="0" fontId="7" fillId="2" borderId="0" xfId="0" applyFont="1" applyFill="1" applyProtection="1">
      <protection locked="0"/>
    </xf>
    <xf numFmtId="0" fontId="7" fillId="2" borderId="0" xfId="4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1" fillId="2" borderId="0" xfId="0" applyFont="1" applyFill="1"/>
    <xf numFmtId="5" fontId="7" fillId="2" borderId="0" xfId="0" applyNumberFormat="1" applyFont="1" applyFill="1" applyProtection="1"/>
    <xf numFmtId="8" fontId="7" fillId="2" borderId="0" xfId="0" applyNumberFormat="1" applyFont="1" applyFill="1"/>
    <xf numFmtId="0" fontId="5" fillId="0" borderId="0" xfId="4" applyFont="1" applyFill="1" applyProtection="1"/>
    <xf numFmtId="168" fontId="7" fillId="0" borderId="0" xfId="0" applyNumberFormat="1" applyFont="1" applyAlignment="1">
      <alignment horizontal="center"/>
    </xf>
    <xf numFmtId="168" fontId="7" fillId="0" borderId="0" xfId="1" applyNumberFormat="1" applyFont="1" applyBorder="1" applyAlignment="1">
      <alignment horizontal="center"/>
    </xf>
    <xf numFmtId="8" fontId="5" fillId="0" borderId="0" xfId="0" applyNumberFormat="1" applyFont="1"/>
    <xf numFmtId="0" fontId="8" fillId="2" borderId="0" xfId="0" applyFont="1" applyFill="1"/>
    <xf numFmtId="5" fontId="7" fillId="2" borderId="0" xfId="0" applyNumberFormat="1" applyFont="1" applyFill="1" applyAlignment="1">
      <alignment horizontal="right"/>
    </xf>
    <xf numFmtId="179" fontId="0" fillId="0" borderId="0" xfId="0" applyNumberFormat="1"/>
    <xf numFmtId="168" fontId="7" fillId="2" borderId="0" xfId="0" applyNumberFormat="1" applyFont="1" applyFill="1" applyProtection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10" fontId="7" fillId="2" borderId="0" xfId="5" applyNumberFormat="1" applyFont="1" applyFill="1" applyProtection="1"/>
    <xf numFmtId="167" fontId="6" fillId="0" borderId="1" xfId="1" applyNumberFormat="1" applyFont="1" applyBorder="1" applyProtection="1">
      <protection locked="0"/>
    </xf>
    <xf numFmtId="167" fontId="3" fillId="0" borderId="1" xfId="1" applyNumberFormat="1" applyFont="1" applyFill="1" applyBorder="1" applyProtection="1">
      <protection locked="0"/>
    </xf>
    <xf numFmtId="164" fontId="3" fillId="0" borderId="1" xfId="0" applyNumberFormat="1" applyFont="1" applyFill="1" applyBorder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70" fontId="5" fillId="2" borderId="0" xfId="0" applyNumberFormat="1" applyFont="1" applyFill="1" applyProtection="1">
      <protection locked="0"/>
    </xf>
    <xf numFmtId="7" fontId="5" fillId="2" borderId="0" xfId="0" applyNumberFormat="1" applyFont="1" applyFill="1" applyAlignment="1" applyProtection="1">
      <alignment horizontal="right"/>
      <protection locked="0"/>
    </xf>
    <xf numFmtId="0" fontId="16" fillId="0" borderId="0" xfId="0" applyFont="1" applyProtection="1">
      <protection locked="0"/>
    </xf>
    <xf numFmtId="0" fontId="0" fillId="2" borderId="0" xfId="0" applyFill="1" applyAlignment="1">
      <alignment horizontal="center"/>
    </xf>
    <xf numFmtId="7" fontId="7" fillId="0" borderId="0" xfId="2" applyNumberFormat="1" applyFont="1"/>
    <xf numFmtId="9" fontId="5" fillId="0" borderId="0" xfId="5" applyFont="1"/>
    <xf numFmtId="9" fontId="5" fillId="2" borderId="0" xfId="5" applyFont="1" applyFill="1"/>
    <xf numFmtId="9" fontId="7" fillId="2" borderId="0" xfId="5" applyFont="1" applyFill="1"/>
    <xf numFmtId="175" fontId="5" fillId="0" borderId="0" xfId="5" applyNumberFormat="1" applyFont="1"/>
    <xf numFmtId="0" fontId="15" fillId="0" borderId="0" xfId="0" applyFont="1"/>
    <xf numFmtId="3" fontId="7" fillId="0" borderId="0" xfId="0" applyNumberFormat="1" applyFont="1" applyBorder="1" applyProtection="1"/>
    <xf numFmtId="2" fontId="7" fillId="2" borderId="0" xfId="0" applyNumberFormat="1" applyFont="1" applyFill="1" applyProtection="1"/>
    <xf numFmtId="7" fontId="7" fillId="0" borderId="0" xfId="0" applyNumberFormat="1" applyFont="1" applyAlignment="1" applyProtection="1">
      <alignment horizontal="right"/>
      <protection locked="0"/>
    </xf>
    <xf numFmtId="10" fontId="5" fillId="0" borderId="2" xfId="5" applyNumberFormat="1" applyFont="1" applyFill="1" applyBorder="1" applyProtection="1"/>
    <xf numFmtId="0" fontId="6" fillId="0" borderId="1" xfId="0" applyFont="1" applyBorder="1" applyProtection="1">
      <protection locked="0"/>
    </xf>
    <xf numFmtId="169" fontId="0" fillId="0" borderId="0" xfId="0" applyNumberFormat="1"/>
    <xf numFmtId="169" fontId="7" fillId="0" borderId="0" xfId="0" applyNumberFormat="1" applyFont="1"/>
    <xf numFmtId="0" fontId="17" fillId="0" borderId="0" xfId="0" applyFont="1"/>
    <xf numFmtId="175" fontId="7" fillId="2" borderId="0" xfId="0" applyNumberFormat="1" applyFont="1" applyFill="1"/>
    <xf numFmtId="175" fontId="1" fillId="0" borderId="0" xfId="5" applyNumberFormat="1" applyFont="1" applyBorder="1" applyProtection="1"/>
    <xf numFmtId="10" fontId="0" fillId="0" borderId="0" xfId="0" applyNumberFormat="1"/>
    <xf numFmtId="168" fontId="5" fillId="0" borderId="0" xfId="0" applyNumberFormat="1" applyFont="1"/>
    <xf numFmtId="9" fontId="0" fillId="0" borderId="0" xfId="5" applyFont="1"/>
    <xf numFmtId="176" fontId="1" fillId="0" borderId="0" xfId="0" applyNumberFormat="1" applyFont="1" applyBorder="1" applyProtection="1"/>
    <xf numFmtId="171" fontId="5" fillId="0" borderId="0" xfId="0" applyNumberFormat="1" applyFont="1"/>
    <xf numFmtId="5" fontId="0" fillId="0" borderId="0" xfId="0" applyNumberFormat="1"/>
    <xf numFmtId="5" fontId="7" fillId="0" borderId="0" xfId="0" applyNumberFormat="1" applyFont="1"/>
    <xf numFmtId="5" fontId="7" fillId="0" borderId="0" xfId="0" quotePrefix="1" applyNumberFormat="1" applyFont="1"/>
    <xf numFmtId="0" fontId="7" fillId="3" borderId="0" xfId="0" applyFont="1" applyFill="1"/>
    <xf numFmtId="0" fontId="7" fillId="3" borderId="0" xfId="0" applyFont="1" applyFill="1" applyAlignment="1" applyProtection="1">
      <alignment horizontal="center" vertical="center"/>
      <protection locked="0"/>
    </xf>
    <xf numFmtId="8" fontId="5" fillId="3" borderId="0" xfId="0" applyNumberFormat="1" applyFont="1" applyFill="1"/>
    <xf numFmtId="175" fontId="5" fillId="3" borderId="0" xfId="5" applyNumberFormat="1" applyFont="1" applyFill="1"/>
    <xf numFmtId="0" fontId="7" fillId="3" borderId="0" xfId="0" applyFont="1" applyFill="1" applyProtection="1">
      <protection locked="0"/>
    </xf>
    <xf numFmtId="0" fontId="0" fillId="3" borderId="0" xfId="0" applyFill="1"/>
    <xf numFmtId="7" fontId="5" fillId="3" borderId="0" xfId="0" applyNumberFormat="1" applyFont="1" applyFill="1" applyAlignment="1" applyProtection="1">
      <alignment horizontal="right"/>
      <protection locked="0"/>
    </xf>
    <xf numFmtId="5" fontId="7" fillId="3" borderId="0" xfId="0" applyNumberFormat="1" applyFont="1" applyFill="1" applyBorder="1" applyProtection="1"/>
    <xf numFmtId="0" fontId="7" fillId="3" borderId="0" xfId="0" applyFont="1" applyFill="1" applyAlignment="1">
      <alignment horizontal="center"/>
    </xf>
    <xf numFmtId="7" fontId="7" fillId="3" borderId="0" xfId="0" applyNumberFormat="1" applyFont="1" applyFill="1" applyProtection="1"/>
    <xf numFmtId="165" fontId="7" fillId="3" borderId="0" xfId="1" applyNumberFormat="1" applyFont="1" applyFill="1" applyBorder="1" applyProtection="1"/>
    <xf numFmtId="166" fontId="7" fillId="3" borderId="0" xfId="0" applyNumberFormat="1" applyFont="1" applyFill="1" applyProtection="1"/>
    <xf numFmtId="8" fontId="7" fillId="3" borderId="0" xfId="0" applyNumberFormat="1" applyFont="1" applyFill="1"/>
    <xf numFmtId="5" fontId="7" fillId="3" borderId="0" xfId="0" applyNumberFormat="1" applyFont="1" applyFill="1" applyProtection="1"/>
    <xf numFmtId="9" fontId="7" fillId="3" borderId="0" xfId="5" applyFont="1" applyFill="1"/>
    <xf numFmtId="0" fontId="19" fillId="0" borderId="0" xfId="0" applyFont="1"/>
    <xf numFmtId="0" fontId="20" fillId="0" borderId="1" xfId="0" applyFont="1" applyBorder="1" applyProtection="1">
      <protection locked="0"/>
    </xf>
    <xf numFmtId="0" fontId="7" fillId="0" borderId="5" xfId="4" applyFont="1" applyFill="1" applyBorder="1"/>
    <xf numFmtId="0" fontId="15" fillId="0" borderId="6" xfId="4" applyFont="1" applyBorder="1" applyProtection="1"/>
    <xf numFmtId="0" fontId="15" fillId="0" borderId="2" xfId="4" applyFont="1" applyBorder="1" applyProtection="1"/>
    <xf numFmtId="0" fontId="15" fillId="0" borderId="6" xfId="4" applyFont="1" applyBorder="1"/>
    <xf numFmtId="0" fontId="8" fillId="0" borderId="5" xfId="4" applyFont="1" applyFill="1" applyBorder="1"/>
    <xf numFmtId="0" fontId="0" fillId="0" borderId="7" xfId="0" applyBorder="1"/>
    <xf numFmtId="6" fontId="7" fillId="0" borderId="0" xfId="4" applyNumberFormat="1" applyFont="1" applyBorder="1" applyAlignment="1" applyProtection="1">
      <alignment horizontal="right"/>
    </xf>
    <xf numFmtId="0" fontId="15" fillId="0" borderId="0" xfId="4" applyFont="1" applyBorder="1" applyAlignment="1">
      <alignment horizontal="left"/>
    </xf>
    <xf numFmtId="0" fontId="14" fillId="0" borderId="7" xfId="4" applyFont="1" applyBorder="1"/>
    <xf numFmtId="167" fontId="3" fillId="0" borderId="1" xfId="1" applyNumberFormat="1" applyFont="1" applyBorder="1" applyProtection="1">
      <protection locked="0"/>
    </xf>
    <xf numFmtId="0" fontId="15" fillId="0" borderId="7" xfId="4" applyFont="1" applyBorder="1" applyProtection="1"/>
    <xf numFmtId="178" fontId="5" fillId="0" borderId="0" xfId="4" applyNumberFormat="1" applyFont="1" applyBorder="1" applyProtection="1"/>
    <xf numFmtId="0" fontId="15" fillId="0" borderId="0" xfId="0" applyFont="1" applyBorder="1"/>
    <xf numFmtId="0" fontId="15" fillId="0" borderId="7" xfId="4" applyFont="1" applyBorder="1" applyAlignment="1" applyProtection="1">
      <alignment horizontal="left"/>
    </xf>
    <xf numFmtId="0" fontId="15" fillId="0" borderId="0" xfId="4" applyFont="1" applyBorder="1" applyAlignment="1" applyProtection="1">
      <alignment horizontal="left"/>
    </xf>
    <xf numFmtId="167" fontId="5" fillId="0" borderId="8" xfId="1" applyNumberFormat="1" applyFont="1" applyBorder="1" applyProtection="1"/>
    <xf numFmtId="0" fontId="14" fillId="0" borderId="7" xfId="4" applyFont="1" applyBorder="1" applyProtection="1"/>
    <xf numFmtId="0" fontId="15" fillId="0" borderId="0" xfId="4" applyFont="1" applyBorder="1" applyProtection="1"/>
    <xf numFmtId="171" fontId="21" fillId="0" borderId="9" xfId="0" applyNumberFormat="1" applyFont="1" applyBorder="1"/>
    <xf numFmtId="0" fontId="5" fillId="0" borderId="4" xfId="0" applyFont="1" applyBorder="1"/>
    <xf numFmtId="8" fontId="7" fillId="0" borderId="9" xfId="4" applyNumberFormat="1" applyFont="1" applyBorder="1" applyProtection="1"/>
    <xf numFmtId="0" fontId="15" fillId="0" borderId="10" xfId="4" applyFont="1" applyBorder="1" applyAlignment="1">
      <alignment horizontal="left"/>
    </xf>
    <xf numFmtId="0" fontId="0" fillId="0" borderId="10" xfId="0" applyBorder="1"/>
    <xf numFmtId="1" fontId="5" fillId="0" borderId="0" xfId="4" applyNumberFormat="1" applyFont="1" applyBorder="1" applyProtection="1"/>
    <xf numFmtId="175" fontId="5" fillId="0" borderId="0" xfId="5" applyNumberFormat="1" applyFont="1" applyProtection="1"/>
    <xf numFmtId="0" fontId="22" fillId="0" borderId="0" xfId="0" applyFont="1"/>
    <xf numFmtId="0" fontId="9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ont="1"/>
    <xf numFmtId="2" fontId="5" fillId="0" borderId="0" xfId="5" applyNumberFormat="1" applyFont="1" applyBorder="1" applyProtection="1"/>
    <xf numFmtId="169" fontId="10" fillId="0" borderId="1" xfId="0" applyNumberFormat="1" applyFont="1" applyBorder="1" applyProtection="1">
      <protection locked="0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177" fontId="7" fillId="0" borderId="0" xfId="0" applyNumberFormat="1" applyFont="1" applyFill="1"/>
    <xf numFmtId="10" fontId="7" fillId="0" borderId="0" xfId="5" applyNumberFormat="1" applyFont="1" applyFill="1" applyProtection="1"/>
    <xf numFmtId="164" fontId="5" fillId="0" borderId="0" xfId="0" applyNumberFormat="1" applyFont="1" applyFill="1" applyProtection="1"/>
    <xf numFmtId="169" fontId="7" fillId="0" borderId="0" xfId="0" applyNumberFormat="1" applyFont="1" applyProtection="1"/>
    <xf numFmtId="167" fontId="7" fillId="0" borderId="0" xfId="0" applyNumberFormat="1" applyFont="1" applyAlignment="1">
      <alignment horizontal="center"/>
    </xf>
    <xf numFmtId="0" fontId="7" fillId="3" borderId="0" xfId="4" applyFont="1" applyFill="1"/>
    <xf numFmtId="0" fontId="1" fillId="0" borderId="0" xfId="0" applyFont="1" applyProtection="1">
      <protection locked="0"/>
    </xf>
    <xf numFmtId="167" fontId="23" fillId="0" borderId="1" xfId="1" applyNumberFormat="1" applyFont="1" applyBorder="1" applyAlignment="1" applyProtection="1">
      <alignment horizontal="right"/>
      <protection locked="0"/>
    </xf>
    <xf numFmtId="0" fontId="23" fillId="0" borderId="0" xfId="0" applyFont="1" applyProtection="1">
      <protection locked="0"/>
    </xf>
    <xf numFmtId="180" fontId="3" fillId="0" borderId="1" xfId="0" applyNumberFormat="1" applyFont="1" applyFill="1" applyBorder="1" applyProtection="1">
      <protection locked="0"/>
    </xf>
    <xf numFmtId="0" fontId="1" fillId="0" borderId="0" xfId="0" applyFont="1" applyProtection="1"/>
    <xf numFmtId="5" fontId="0" fillId="0" borderId="0" xfId="2" applyNumberFormat="1" applyFont="1" applyProtection="1"/>
    <xf numFmtId="169" fontId="7" fillId="2" borderId="0" xfId="0" applyNumberFormat="1" applyFont="1" applyFill="1"/>
    <xf numFmtId="1" fontId="1" fillId="0" borderId="0" xfId="0" applyNumberFormat="1" applyFont="1" applyAlignment="1">
      <alignment horizontal="center"/>
    </xf>
    <xf numFmtId="169" fontId="0" fillId="0" borderId="0" xfId="2" applyNumberFormat="1" applyFont="1" applyProtection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76" fontId="10" fillId="0" borderId="3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6" fillId="0" borderId="11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Fill="1" applyBorder="1"/>
    <xf numFmtId="180" fontId="0" fillId="0" borderId="0" xfId="0" applyNumberFormat="1" applyAlignment="1">
      <alignment horizontal="right"/>
    </xf>
    <xf numFmtId="176" fontId="10" fillId="0" borderId="13" xfId="0" applyNumberFormat="1" applyFont="1" applyBorder="1" applyAlignment="1" applyProtection="1">
      <alignment horizontal="right"/>
      <protection locked="0"/>
    </xf>
    <xf numFmtId="1" fontId="7" fillId="0" borderId="0" xfId="0" applyNumberFormat="1" applyFont="1"/>
    <xf numFmtId="0" fontId="2" fillId="0" borderId="0" xfId="0" applyFont="1" applyAlignment="1">
      <alignment horizontal="center"/>
    </xf>
    <xf numFmtId="3" fontId="1" fillId="0" borderId="0" xfId="0" applyNumberFormat="1" applyFont="1" applyFill="1" applyBorder="1" applyProtection="1"/>
    <xf numFmtId="169" fontId="1" fillId="0" borderId="0" xfId="0" applyNumberFormat="1" applyFont="1"/>
    <xf numFmtId="0" fontId="23" fillId="0" borderId="1" xfId="0" applyFont="1" applyBorder="1" applyAlignment="1" applyProtection="1">
      <alignment horizontal="left"/>
      <protection locked="0"/>
    </xf>
    <xf numFmtId="0" fontId="23" fillId="0" borderId="5" xfId="0" applyFont="1" applyBorder="1" applyAlignment="1" applyProtection="1">
      <alignment horizontal="left"/>
      <protection locked="0"/>
    </xf>
    <xf numFmtId="15" fontId="1" fillId="0" borderId="0" xfId="0" applyNumberFormat="1" applyFont="1" applyBorder="1" applyAlignment="1" applyProtection="1"/>
    <xf numFmtId="0" fontId="0" fillId="0" borderId="0" xfId="0" applyBorder="1"/>
    <xf numFmtId="0" fontId="2" fillId="0" borderId="0" xfId="0" applyFont="1" applyBorder="1" applyAlignment="1">
      <alignment horizontal="center"/>
    </xf>
    <xf numFmtId="167" fontId="5" fillId="0" borderId="0" xfId="1" applyNumberFormat="1" applyFont="1" applyBorder="1" applyProtection="1"/>
    <xf numFmtId="1" fontId="1" fillId="0" borderId="0" xfId="0" applyNumberFormat="1" applyFont="1" applyBorder="1"/>
    <xf numFmtId="0" fontId="1" fillId="0" borderId="0" xfId="0" applyFont="1" applyBorder="1" applyProtection="1"/>
    <xf numFmtId="0" fontId="1" fillId="0" borderId="0" xfId="0" applyFont="1" applyBorder="1"/>
    <xf numFmtId="164" fontId="5" fillId="0" borderId="0" xfId="0" applyNumberFormat="1" applyFont="1" applyFill="1" applyBorder="1" applyProtection="1"/>
    <xf numFmtId="167" fontId="1" fillId="0" borderId="0" xfId="1" applyNumberFormat="1" applyFont="1" applyBorder="1" applyProtection="1"/>
    <xf numFmtId="167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0" xfId="0" applyNumberFormat="1" applyFont="1" applyBorder="1"/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5" fontId="5" fillId="0" borderId="0" xfId="5" applyNumberFormat="1" applyFont="1" applyBorder="1" applyProtection="1"/>
    <xf numFmtId="167" fontId="0" fillId="0" borderId="0" xfId="0" applyNumberFormat="1" applyBorder="1"/>
    <xf numFmtId="0" fontId="0" fillId="0" borderId="0" xfId="0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10" fontId="5" fillId="0" borderId="0" xfId="5" applyNumberFormat="1" applyFont="1" applyFill="1" applyBorder="1" applyProtection="1"/>
    <xf numFmtId="2" fontId="7" fillId="0" borderId="0" xfId="0" applyNumberFormat="1" applyFont="1" applyBorder="1"/>
    <xf numFmtId="176" fontId="5" fillId="0" borderId="0" xfId="0" applyNumberFormat="1" applyFont="1" applyBorder="1" applyAlignment="1" applyProtection="1">
      <alignment horizontal="center"/>
    </xf>
    <xf numFmtId="167" fontId="5" fillId="0" borderId="0" xfId="1" applyNumberFormat="1" applyFont="1"/>
    <xf numFmtId="3" fontId="1" fillId="0" borderId="0" xfId="0" applyNumberFormat="1" applyFont="1" applyProtection="1"/>
    <xf numFmtId="0" fontId="1" fillId="0" borderId="0" xfId="0" applyFont="1" applyFill="1" applyBorder="1" applyAlignment="1" applyProtection="1">
      <alignment horizontal="left"/>
    </xf>
    <xf numFmtId="180" fontId="1" fillId="0" borderId="0" xfId="0" applyNumberFormat="1" applyFont="1" applyFill="1" applyBorder="1" applyProtection="1"/>
    <xf numFmtId="164" fontId="0" fillId="0" borderId="0" xfId="0" applyNumberFormat="1" applyBorder="1" applyAlignment="1" applyProtection="1">
      <alignment horizontal="right"/>
    </xf>
    <xf numFmtId="14" fontId="1" fillId="0" borderId="0" xfId="0" applyNumberFormat="1" applyFont="1" applyFill="1" applyBorder="1" applyAlignment="1" applyProtection="1">
      <alignment horizontal="center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right"/>
    </xf>
    <xf numFmtId="171" fontId="21" fillId="0" borderId="0" xfId="0" applyNumberFormat="1" applyFont="1" applyBorder="1"/>
    <xf numFmtId="8" fontId="7" fillId="0" borderId="0" xfId="4" applyNumberFormat="1" applyFont="1" applyBorder="1" applyProtection="1"/>
    <xf numFmtId="0" fontId="15" fillId="0" borderId="0" xfId="0" applyFont="1" applyFill="1" applyBorder="1"/>
    <xf numFmtId="164" fontId="1" fillId="0" borderId="0" xfId="0" applyNumberFormat="1" applyFont="1" applyFill="1" applyBorder="1" applyProtection="1">
      <protection locked="0"/>
    </xf>
    <xf numFmtId="181" fontId="1" fillId="0" borderId="0" xfId="0" applyNumberFormat="1" applyFont="1" applyFill="1" applyBorder="1" applyProtection="1"/>
    <xf numFmtId="7" fontId="7" fillId="2" borderId="0" xfId="0" applyNumberFormat="1" applyFont="1" applyFill="1" applyProtection="1"/>
    <xf numFmtId="182" fontId="5" fillId="3" borderId="0" xfId="0" applyNumberFormat="1" applyFont="1" applyFill="1" applyBorder="1" applyProtection="1"/>
    <xf numFmtId="183" fontId="3" fillId="0" borderId="1" xfId="1" applyNumberFormat="1" applyFont="1" applyFill="1" applyBorder="1" applyProtection="1">
      <protection locked="0"/>
    </xf>
    <xf numFmtId="7" fontId="1" fillId="3" borderId="0" xfId="0" applyNumberFormat="1" applyFont="1" applyFill="1"/>
    <xf numFmtId="171" fontId="25" fillId="0" borderId="0" xfId="0" applyNumberFormat="1" applyFont="1" applyProtection="1">
      <protection locked="0"/>
    </xf>
    <xf numFmtId="169" fontId="1" fillId="0" borderId="0" xfId="0" applyNumberFormat="1" applyFont="1" applyProtection="1"/>
    <xf numFmtId="0" fontId="7" fillId="0" borderId="0" xfId="4" applyFont="1" applyFill="1"/>
    <xf numFmtId="0" fontId="7" fillId="0" borderId="0" xfId="4" applyFont="1" applyFill="1" applyAlignment="1">
      <alignment horizontal="center"/>
    </xf>
    <xf numFmtId="2" fontId="7" fillId="0" borderId="0" xfId="0" applyNumberFormat="1" applyFont="1" applyFill="1" applyProtection="1"/>
    <xf numFmtId="0" fontId="1" fillId="0" borderId="0" xfId="3" applyFont="1" applyAlignment="1">
      <alignment horizontal="center"/>
    </xf>
    <xf numFmtId="1" fontId="1" fillId="0" borderId="0" xfId="0" applyNumberFormat="1" applyFont="1" applyBorder="1" applyProtection="1">
      <protection locked="0"/>
    </xf>
    <xf numFmtId="167" fontId="1" fillId="0" borderId="12" xfId="1" applyNumberFormat="1" applyFont="1" applyFill="1" applyBorder="1" applyProtection="1"/>
    <xf numFmtId="7" fontId="7" fillId="3" borderId="0" xfId="0" applyNumberFormat="1" applyFont="1" applyFill="1"/>
    <xf numFmtId="184" fontId="25" fillId="0" borderId="0" xfId="0" applyNumberFormat="1" applyFont="1" applyProtection="1">
      <protection locked="0"/>
    </xf>
    <xf numFmtId="14" fontId="6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85" fontId="1" fillId="0" borderId="0" xfId="0" applyNumberFormat="1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" fontId="24" fillId="0" borderId="11" xfId="1" applyNumberFormat="1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protection locked="0"/>
    </xf>
    <xf numFmtId="0" fontId="0" fillId="0" borderId="0" xfId="0" applyAlignment="1"/>
    <xf numFmtId="0" fontId="2" fillId="0" borderId="0" xfId="4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1" fillId="0" borderId="0" xfId="0" applyFont="1" applyFill="1" applyBorder="1" applyAlignment="1" applyProtection="1"/>
    <xf numFmtId="0" fontId="0" fillId="0" borderId="0" xfId="0" applyAlignment="1" applyProtection="1"/>
  </cellXfs>
  <cellStyles count="6">
    <cellStyle name="Comma" xfId="1" builtinId="3"/>
    <cellStyle name="Currency" xfId="2" builtinId="4"/>
    <cellStyle name="Normal" xfId="0" builtinId="0"/>
    <cellStyle name="Normal_3. Closeout Summary" xfId="3" xr:uid="{00000000-0005-0000-0000-000003000000}"/>
    <cellStyle name="Normal_Sheet1" xfId="4" xr:uid="{00000000-0005-0000-0000-000004000000}"/>
    <cellStyle name="Percent" xfId="5" builtinId="5"/>
  </cellStyles>
  <dxfs count="0"/>
  <tableStyles count="0" defaultTableStyle="TableStyleMedium9" defaultPivotStyle="PivotStyleLight16"/>
  <colors>
    <mruColors>
      <color rgb="FFCCFFCC"/>
      <color rgb="FF0000FF"/>
      <color rgb="FF20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en-US" sz="1400">
                <a:latin typeface="Arial Black" panose="020B0A04020102020204" pitchFamily="34" charset="0"/>
              </a:rPr>
              <a:t>Revenue, Feeder Cost, Cost of Gain and Net Margin - $/Hd. Out</a:t>
            </a:r>
          </a:p>
        </c:rich>
      </c:tx>
      <c:layout>
        <c:manualLayout>
          <c:xMode val="edge"/>
          <c:yMode val="edge"/>
          <c:x val="0.224"/>
          <c:y val="3.31323907092258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Arial Black" panose="020B0A04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79304882783222"/>
          <c:y val="0.20783144123583625"/>
          <c:w val="0.85371428571428576"/>
          <c:h val="0.59939759036144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Feeder CloseOut'!$I$77</c:f>
              <c:strCache>
                <c:ptCount val="1"/>
                <c:pt idx="0">
                  <c:v>$/Head</c:v>
                </c:pt>
              </c:strCache>
            </c:strRef>
          </c:tx>
          <c:spPr>
            <a:gradFill>
              <a:gsLst>
                <a:gs pos="0">
                  <a:schemeClr val="accent3"/>
                </a:gs>
                <a:gs pos="100000">
                  <a:schemeClr val="accent3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'2. Feeder CloseOut'!$J$76:$M$76</c:f>
              <c:strCache>
                <c:ptCount val="4"/>
                <c:pt idx="0">
                  <c:v>Revenue</c:v>
                </c:pt>
                <c:pt idx="1">
                  <c:v>Feeder Cost</c:v>
                </c:pt>
                <c:pt idx="2">
                  <c:v>Cost of Gain</c:v>
                </c:pt>
                <c:pt idx="3">
                  <c:v>Net Margin</c:v>
                </c:pt>
              </c:strCache>
            </c:strRef>
          </c:cat>
          <c:val>
            <c:numRef>
              <c:f>'2. Feeder CloseOut'!$J$77:$M$77</c:f>
              <c:numCache>
                <c:formatCode>"$"#,##0_);\("$"#,##0\)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8-4302-8CA0-1BA38A1D09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249389664"/>
        <c:axId val="248969320"/>
      </c:barChart>
      <c:catAx>
        <c:axId val="24938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969320"/>
        <c:crosses val="autoZero"/>
        <c:auto val="1"/>
        <c:lblAlgn val="ctr"/>
        <c:lblOffset val="100"/>
        <c:tickMarkSkip val="1"/>
        <c:noMultiLvlLbl val="0"/>
      </c:catAx>
      <c:valAx>
        <c:axId val="24896932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$/Head</a:t>
                </a:r>
              </a:p>
            </c:rich>
          </c:tx>
          <c:layout>
            <c:manualLayout>
              <c:xMode val="edge"/>
              <c:yMode val="edge"/>
              <c:x val="1.8285714285714287E-2"/>
              <c:y val="0.42771089097733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_);\(&quot;$&quot;#,##0\)" sourceLinked="1"/>
        <c:majorTickMark val="none"/>
        <c:minorTickMark val="none"/>
        <c:tickLblPos val="nextTo"/>
        <c:crossAx val="2493896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 and Finance Cost and Margin $/Head</a:t>
            </a:r>
          </a:p>
        </c:rich>
      </c:tx>
      <c:layout>
        <c:manualLayout>
          <c:xMode val="edge"/>
          <c:yMode val="edge"/>
          <c:x val="0.23576312261981908"/>
          <c:y val="3.305784047465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79271070615035"/>
          <c:y val="0.31405043165254726"/>
          <c:w val="0.21184510250569477"/>
          <c:h val="0.51239807269626136"/>
        </c:manualLayout>
      </c:layout>
      <c:pieChart>
        <c:varyColors val="1"/>
        <c:ser>
          <c:idx val="0"/>
          <c:order val="0"/>
          <c:tx>
            <c:strRef>
              <c:f>'2. Feeder CloseOut'!$I$83</c:f>
              <c:strCache>
                <c:ptCount val="1"/>
                <c:pt idx="0">
                  <c:v>$/Head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CF4-47E3-B720-35DF4D70468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CF4-47E3-B720-35DF4D70468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CF4-47E3-B720-35DF4D70468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CF4-47E3-B720-35DF4D70468C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'2. Feeder CloseOut'!$J$82:$M$82</c:f>
              <c:strCache>
                <c:ptCount val="4"/>
                <c:pt idx="0">
                  <c:v>Cost of Feeder</c:v>
                </c:pt>
                <c:pt idx="1">
                  <c:v>Cost of Gain Including G&amp;A</c:v>
                </c:pt>
                <c:pt idx="2">
                  <c:v>Finance Cost</c:v>
                </c:pt>
                <c:pt idx="3">
                  <c:v>Net Margin</c:v>
                </c:pt>
              </c:strCache>
            </c:strRef>
          </c:cat>
          <c:val>
            <c:numRef>
              <c:f>'2. Feeder CloseOut'!$J$83:$M$83</c:f>
              <c:numCache>
                <c:formatCode>"$"#,##0_);\("$"#,##0\)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CF4-47E3-B720-35DF4D7046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906292289519671"/>
          <c:y val="0.44800087500170899"/>
          <c:w val="0.25468764573343988"/>
          <c:h val="0.25760050312598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Closeout Margin Summary $/Hd. Out</a:t>
            </a:r>
          </a:p>
        </c:rich>
      </c:tx>
      <c:layout>
        <c:manualLayout>
          <c:xMode val="edge"/>
          <c:yMode val="edge"/>
          <c:x val="0.28449746281714788"/>
          <c:y val="3.6303630363036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91482112436116"/>
          <c:y val="0.21122180287555073"/>
          <c:w val="0.82623509369676318"/>
          <c:h val="0.59076097991755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 Benchmark Values'!$F$66</c:f>
              <c:strCache>
                <c:ptCount val="1"/>
                <c:pt idx="0">
                  <c:v>$/Hd. Out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'3. Benchmark Values'!$G$65:$I$65</c:f>
              <c:strCache>
                <c:ptCount val="3"/>
                <c:pt idx="0">
                  <c:v>Marketing Margin</c:v>
                </c:pt>
                <c:pt idx="1">
                  <c:v>Feeding Margin</c:v>
                </c:pt>
                <c:pt idx="2">
                  <c:v> Net Margin or Income</c:v>
                </c:pt>
              </c:strCache>
            </c:strRef>
          </c:cat>
          <c:val>
            <c:numRef>
              <c:f>'3. Benchmark Values'!$G$66:$I$66</c:f>
              <c:numCache>
                <c:formatCode>"$"#,##0.00_);\("$"#,##0.00\)</c:formatCode>
                <c:ptCount val="3"/>
                <c:pt idx="0" formatCode="&quot;$&quot;#,##0.00_);[Red]\(&quot;$&quot;#,##0.00\)">
                  <c:v>0</c:v>
                </c:pt>
                <c:pt idx="1">
                  <c:v>0</c:v>
                </c:pt>
                <c:pt idx="2" formatCode="[$$-409]#,##0.00_);[Red]\([$$-409]#,##0.0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C-4936-B15C-0BB18B139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69264"/>
        <c:axId val="209465736"/>
      </c:barChart>
      <c:catAx>
        <c:axId val="20946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465736"/>
        <c:crosses val="autoZero"/>
        <c:auto val="1"/>
        <c:lblAlgn val="ctr"/>
        <c:lblOffset val="100"/>
        <c:tickMarkSkip val="1"/>
        <c:noMultiLvlLbl val="0"/>
      </c:catAx>
      <c:valAx>
        <c:axId val="209465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&quot;$&quot;#,##0.00_);[Red]\(&quot;$&quot;#,##0.0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9469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59872</xdr:colOff>
      <xdr:row>0</xdr:row>
      <xdr:rowOff>195943</xdr:rowOff>
    </xdr:from>
    <xdr:to>
      <xdr:col>7</xdr:col>
      <xdr:colOff>696687</xdr:colOff>
      <xdr:row>3</xdr:row>
      <xdr:rowOff>21771</xdr:rowOff>
    </xdr:to>
    <xdr:pic>
      <xdr:nvPicPr>
        <xdr:cNvPr id="2" name="Picture 1" descr="TAMAgEX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6029" y="195943"/>
          <a:ext cx="1621972" cy="440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119742</xdr:colOff>
      <xdr:row>75</xdr:row>
      <xdr:rowOff>179615</xdr:rowOff>
    </xdr:from>
    <xdr:to>
      <xdr:col>7</xdr:col>
      <xdr:colOff>702128</xdr:colOff>
      <xdr:row>96</xdr:row>
      <xdr:rowOff>65315</xdr:rowOff>
    </xdr:to>
    <xdr:graphicFrame macro="">
      <xdr:nvGraphicFramePr>
        <xdr:cNvPr id="6269" name="Chart 1">
          <a:extLst>
            <a:ext uri="{FF2B5EF4-FFF2-40B4-BE49-F238E27FC236}">
              <a16:creationId xmlns:a16="http://schemas.microsoft.com/office/drawing/2014/main" id="{00000000-0008-0000-0100-00007D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51707</xdr:colOff>
      <xdr:row>99</xdr:row>
      <xdr:rowOff>76200</xdr:rowOff>
    </xdr:from>
    <xdr:to>
      <xdr:col>7</xdr:col>
      <xdr:colOff>745671</xdr:colOff>
      <xdr:row>125</xdr:row>
      <xdr:rowOff>81644</xdr:rowOff>
    </xdr:to>
    <xdr:graphicFrame macro="">
      <xdr:nvGraphicFramePr>
        <xdr:cNvPr id="6270" name="Chart 2">
          <a:extLst>
            <a:ext uri="{FF2B5EF4-FFF2-40B4-BE49-F238E27FC236}">
              <a16:creationId xmlns:a16="http://schemas.microsoft.com/office/drawing/2014/main" id="{00000000-0008-0000-0100-00007E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60</xdr:row>
      <xdr:rowOff>146050</xdr:rowOff>
    </xdr:from>
    <xdr:to>
      <xdr:col>4</xdr:col>
      <xdr:colOff>787400</xdr:colOff>
      <xdr:row>75</xdr:row>
      <xdr:rowOff>177800</xdr:rowOff>
    </xdr:to>
    <xdr:graphicFrame macro="">
      <xdr:nvGraphicFramePr>
        <xdr:cNvPr id="1092" name="Chart 1">
          <a:extLst>
            <a:ext uri="{FF2B5EF4-FFF2-40B4-BE49-F238E27FC236}">
              <a16:creationId xmlns:a16="http://schemas.microsoft.com/office/drawing/2014/main" id="{00000000-0008-0000-0200-00004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2"/>
  <sheetViews>
    <sheetView tabSelected="1" workbookViewId="0">
      <selection activeCell="A7" sqref="A7"/>
    </sheetView>
  </sheetViews>
  <sheetFormatPr defaultRowHeight="15"/>
  <cols>
    <col min="1" max="1" width="4.4375" customWidth="1"/>
    <col min="2" max="2" width="35.5625" customWidth="1"/>
    <col min="3" max="3" width="13.6875" customWidth="1"/>
    <col min="4" max="4" width="16.375" customWidth="1"/>
    <col min="5" max="5" width="10.875" customWidth="1"/>
    <col min="6" max="6" width="22.6875" customWidth="1"/>
    <col min="7" max="7" width="11.3125" customWidth="1"/>
    <col min="8" max="8" width="16" customWidth="1"/>
    <col min="10" max="10" width="10.75" customWidth="1"/>
  </cols>
  <sheetData>
    <row r="1" spans="2:11" ht="17.600000000000001">
      <c r="B1" s="281" t="s">
        <v>170</v>
      </c>
      <c r="C1" s="281"/>
      <c r="D1" s="282"/>
      <c r="E1" s="52"/>
    </row>
    <row r="2" spans="2:11" ht="15.45">
      <c r="B2" s="13"/>
      <c r="C2" s="211"/>
      <c r="D2" s="52"/>
      <c r="E2" s="52"/>
    </row>
    <row r="3" spans="2:11" ht="15.45">
      <c r="B3" s="12" t="s">
        <v>153</v>
      </c>
      <c r="C3" s="13"/>
      <c r="D3" s="211"/>
    </row>
    <row r="4" spans="2:11" ht="15.45">
      <c r="B4" s="12" t="s">
        <v>0</v>
      </c>
      <c r="C4" s="222">
        <v>0</v>
      </c>
      <c r="D4" s="2" t="s">
        <v>152</v>
      </c>
      <c r="E4" s="162">
        <v>0</v>
      </c>
      <c r="G4" s="127" t="s">
        <v>195</v>
      </c>
    </row>
    <row r="5" spans="2:11" ht="15.45">
      <c r="B5" s="2" t="s">
        <v>157</v>
      </c>
      <c r="C5" s="283"/>
      <c r="D5" s="284"/>
      <c r="E5" s="132">
        <v>0</v>
      </c>
      <c r="G5" s="135"/>
    </row>
    <row r="6" spans="2:11">
      <c r="B6" t="s">
        <v>94</v>
      </c>
      <c r="C6" s="215">
        <v>0</v>
      </c>
      <c r="D6" s="227" t="s">
        <v>117</v>
      </c>
      <c r="E6" s="228"/>
      <c r="G6" s="135"/>
    </row>
    <row r="7" spans="2:11" ht="17.600000000000001">
      <c r="B7" s="2" t="s">
        <v>169</v>
      </c>
      <c r="C7" s="217">
        <v>0</v>
      </c>
      <c r="D7" s="218"/>
      <c r="E7" s="257"/>
      <c r="F7" s="212"/>
    </row>
    <row r="8" spans="2:11">
      <c r="B8" s="2" t="s">
        <v>190</v>
      </c>
      <c r="C8" s="215">
        <v>0</v>
      </c>
      <c r="D8" s="2" t="s">
        <v>151</v>
      </c>
      <c r="E8" s="132">
        <v>0</v>
      </c>
      <c r="F8" s="219"/>
    </row>
    <row r="9" spans="2:11" ht="15.45">
      <c r="B9" s="12" t="s">
        <v>158</v>
      </c>
      <c r="C9" s="278">
        <v>0</v>
      </c>
      <c r="D9" s="279">
        <f>C8-C6</f>
        <v>0</v>
      </c>
      <c r="E9" s="132"/>
      <c r="F9" s="219"/>
    </row>
    <row r="10" spans="2:11" ht="15.45">
      <c r="B10" s="4" t="s">
        <v>95</v>
      </c>
      <c r="C10" s="115">
        <v>0</v>
      </c>
      <c r="D10" s="2" t="s">
        <v>26</v>
      </c>
      <c r="E10" s="114">
        <v>0</v>
      </c>
      <c r="F10" s="200"/>
    </row>
    <row r="11" spans="2:11">
      <c r="B11" s="2" t="s">
        <v>43</v>
      </c>
      <c r="C11" s="1" t="s">
        <v>4</v>
      </c>
      <c r="D11" s="9">
        <f>IF(C10=0,0,E10/C10)</f>
        <v>0</v>
      </c>
      <c r="E11" s="189" t="s">
        <v>130</v>
      </c>
    </row>
    <row r="12" spans="2:11" ht="15.45">
      <c r="B12" s="190" t="s">
        <v>132</v>
      </c>
      <c r="C12" s="16" t="s">
        <v>129</v>
      </c>
      <c r="D12" s="114">
        <v>0</v>
      </c>
      <c r="E12" s="187">
        <f>IF(D12=0,0,(1-(D12/E10)))</f>
        <v>0</v>
      </c>
      <c r="F12" s="42"/>
      <c r="G12" s="163" t="s">
        <v>119</v>
      </c>
      <c r="H12" s="164"/>
      <c r="I12" s="165"/>
      <c r="J12" s="165"/>
      <c r="K12" s="166"/>
    </row>
    <row r="13" spans="2:11" ht="17.600000000000001">
      <c r="B13" s="2" t="s">
        <v>156</v>
      </c>
      <c r="C13" s="213" t="s">
        <v>44</v>
      </c>
      <c r="D13" s="275">
        <f>(C8-C6)*C10</f>
        <v>0</v>
      </c>
      <c r="E13" s="47">
        <f>IF(C16=0,0,D13/C16)</f>
        <v>0</v>
      </c>
      <c r="F13" s="212"/>
      <c r="G13" s="167" t="s">
        <v>159</v>
      </c>
      <c r="H13" s="168"/>
      <c r="I13" s="169">
        <f>G14*G15</f>
        <v>1125</v>
      </c>
      <c r="J13" s="170" t="s">
        <v>120</v>
      </c>
      <c r="K13" s="171"/>
    </row>
    <row r="14" spans="2:11" ht="17.600000000000001">
      <c r="B14" s="4" t="s">
        <v>91</v>
      </c>
      <c r="C14" s="205">
        <v>0</v>
      </c>
      <c r="D14" s="2" t="s">
        <v>167</v>
      </c>
      <c r="E14" s="116">
        <v>0</v>
      </c>
      <c r="F14" s="212"/>
      <c r="G14" s="172">
        <v>300</v>
      </c>
      <c r="H14" s="173" t="s">
        <v>121</v>
      </c>
      <c r="I14" s="174">
        <f>IF(E1=0,0,(I13/(G16*I16)))</f>
        <v>0</v>
      </c>
      <c r="J14" s="175" t="s">
        <v>2</v>
      </c>
      <c r="K14" s="168"/>
    </row>
    <row r="15" spans="2:11" ht="17.600000000000001">
      <c r="B15" s="4" t="s">
        <v>92</v>
      </c>
      <c r="C15" s="221">
        <f>C14+E14</f>
        <v>0</v>
      </c>
      <c r="D15" s="131">
        <f>IF(C10=0,0,(C15/C10))</f>
        <v>0</v>
      </c>
      <c r="F15" s="212"/>
      <c r="G15" s="193">
        <v>3.75</v>
      </c>
      <c r="H15" s="176" t="s">
        <v>122</v>
      </c>
      <c r="I15" s="203">
        <v>49000</v>
      </c>
      <c r="J15" s="177" t="s">
        <v>123</v>
      </c>
      <c r="K15" s="168"/>
    </row>
    <row r="16" spans="2:11" ht="17.600000000000001">
      <c r="B16" s="54" t="s">
        <v>188</v>
      </c>
      <c r="C16" s="263">
        <f>C10-C15</f>
        <v>0</v>
      </c>
      <c r="D16" s="4" t="s">
        <v>76</v>
      </c>
      <c r="E16" s="266">
        <v>0</v>
      </c>
      <c r="F16" s="212"/>
      <c r="G16" s="178">
        <f>E16</f>
        <v>0</v>
      </c>
      <c r="H16" s="179" t="s">
        <v>124</v>
      </c>
      <c r="I16" s="186">
        <f>C16</f>
        <v>0</v>
      </c>
      <c r="J16" s="180" t="s">
        <v>125</v>
      </c>
      <c r="K16" s="173"/>
    </row>
    <row r="17" spans="2:11" ht="17.600000000000001">
      <c r="B17" t="s">
        <v>193</v>
      </c>
      <c r="C17" s="116">
        <v>0</v>
      </c>
      <c r="D17" s="2" t="s">
        <v>155</v>
      </c>
      <c r="E17" s="42">
        <f>IF(C16=0,0,E16/C16)</f>
        <v>0</v>
      </c>
      <c r="F17" s="212"/>
      <c r="G17" s="181">
        <f>E16</f>
        <v>0</v>
      </c>
      <c r="H17" s="182" t="s">
        <v>126</v>
      </c>
      <c r="I17" s="183">
        <f>IF(I16=0,0,I13/I16)</f>
        <v>0</v>
      </c>
      <c r="J17" s="184" t="s">
        <v>127</v>
      </c>
      <c r="K17" s="185"/>
    </row>
    <row r="18" spans="2:11" ht="17.600000000000001">
      <c r="C18" s="262" t="s">
        <v>174</v>
      </c>
      <c r="D18" s="261" t="s">
        <v>172</v>
      </c>
      <c r="E18" s="9" t="s">
        <v>173</v>
      </c>
      <c r="F18" s="224"/>
      <c r="G18" s="259"/>
      <c r="H18" s="247"/>
      <c r="I18" s="260"/>
      <c r="J18" s="170"/>
      <c r="K18" s="230"/>
    </row>
    <row r="19" spans="2:11" ht="17.600000000000001">
      <c r="B19" s="127" t="s">
        <v>176</v>
      </c>
      <c r="C19" s="251">
        <f>C16*D9</f>
        <v>0</v>
      </c>
      <c r="D19" s="280">
        <f>IF(C19=0,0,E19/C19)</f>
        <v>0</v>
      </c>
      <c r="E19" s="47">
        <f>E16-E10</f>
        <v>0</v>
      </c>
      <c r="F19" s="212"/>
    </row>
    <row r="20" spans="2:11">
      <c r="B20" s="51"/>
      <c r="C20" s="33"/>
    </row>
    <row r="21" spans="2:11" ht="15.45">
      <c r="B21" s="220" t="s">
        <v>154</v>
      </c>
      <c r="C21" s="214" t="s">
        <v>149</v>
      </c>
      <c r="D21" s="213"/>
    </row>
    <row r="22" spans="2:11" ht="15.45">
      <c r="B22" s="2"/>
      <c r="C22" s="214" t="s">
        <v>150</v>
      </c>
      <c r="D22" s="214" t="s">
        <v>168</v>
      </c>
    </row>
    <row r="23" spans="2:11" ht="15.45">
      <c r="B23" s="12" t="s">
        <v>179</v>
      </c>
      <c r="C23" s="202" t="s">
        <v>161</v>
      </c>
      <c r="D23" s="252">
        <f>C10</f>
        <v>0</v>
      </c>
      <c r="F23" s="161"/>
    </row>
    <row r="24" spans="2:11" ht="15.45">
      <c r="B24" s="2" t="s">
        <v>160</v>
      </c>
      <c r="C24" s="199">
        <f>IF(D24=0,0,(D24/$D$23))</f>
        <v>0</v>
      </c>
      <c r="D24" s="78">
        <v>0</v>
      </c>
      <c r="E24" t="s">
        <v>163</v>
      </c>
    </row>
    <row r="25" spans="2:11" ht="15.45">
      <c r="B25" s="120" t="s">
        <v>118</v>
      </c>
      <c r="C25" s="199">
        <f>IF(D25=0,0,(D25/$D$23))</f>
        <v>0</v>
      </c>
      <c r="D25" s="78">
        <v>0</v>
      </c>
      <c r="E25" s="133">
        <f>IF(D24=0,0,(D24+D25)/E10*100)</f>
        <v>0</v>
      </c>
    </row>
    <row r="26" spans="2:11" ht="15.45">
      <c r="C26" s="48"/>
      <c r="D26" s="48"/>
    </row>
    <row r="27" spans="2:11" ht="15.45">
      <c r="B27" s="12" t="s">
        <v>49</v>
      </c>
      <c r="C27" s="66" t="s">
        <v>162</v>
      </c>
      <c r="D27" s="223">
        <f>C10</f>
        <v>0</v>
      </c>
    </row>
    <row r="28" spans="2:11">
      <c r="B28" s="4" t="s">
        <v>85</v>
      </c>
      <c r="C28" s="269">
        <f>IF(D28=0,0,(D28/$D$23))</f>
        <v>0</v>
      </c>
      <c r="D28" s="268">
        <f>347.83*D27</f>
        <v>0</v>
      </c>
    </row>
    <row r="29" spans="2:11">
      <c r="B29" s="2" t="s">
        <v>20</v>
      </c>
      <c r="C29" s="269">
        <f t="shared" ref="C29:C44" si="0">IF(D29=0,0,(D29/$D$23))</f>
        <v>0</v>
      </c>
      <c r="D29" s="268">
        <v>0</v>
      </c>
    </row>
    <row r="30" spans="2:11" ht="15.45">
      <c r="B30" s="4" t="s">
        <v>128</v>
      </c>
      <c r="C30" s="269">
        <f t="shared" si="0"/>
        <v>0</v>
      </c>
      <c r="D30" s="268">
        <v>0</v>
      </c>
    </row>
    <row r="31" spans="2:11">
      <c r="B31" s="4" t="s">
        <v>96</v>
      </c>
      <c r="C31" s="269">
        <f t="shared" si="0"/>
        <v>0</v>
      </c>
      <c r="D31" s="268">
        <v>0</v>
      </c>
      <c r="E31" t="s">
        <v>163</v>
      </c>
    </row>
    <row r="32" spans="2:11" ht="15.45">
      <c r="B32" s="12" t="s">
        <v>133</v>
      </c>
      <c r="C32" s="199">
        <f>SUM(C28:C31)</f>
        <v>0</v>
      </c>
      <c r="D32" s="199">
        <f>SUM(D28:D31)</f>
        <v>0</v>
      </c>
      <c r="E32" s="226">
        <f>IF(C32=0,0,C32/(D11*0.01))</f>
        <v>0</v>
      </c>
    </row>
    <row r="33" spans="2:8">
      <c r="B33" s="2" t="s">
        <v>175</v>
      </c>
      <c r="C33" s="269">
        <f t="shared" si="0"/>
        <v>0</v>
      </c>
      <c r="D33" s="268">
        <f>225*D27</f>
        <v>0</v>
      </c>
    </row>
    <row r="34" spans="2:8">
      <c r="B34" t="s">
        <v>39</v>
      </c>
      <c r="C34" s="269">
        <f t="shared" si="0"/>
        <v>0</v>
      </c>
      <c r="D34" s="268">
        <v>0</v>
      </c>
    </row>
    <row r="35" spans="2:8">
      <c r="B35" s="4" t="s">
        <v>84</v>
      </c>
      <c r="C35" s="269">
        <f t="shared" si="0"/>
        <v>0</v>
      </c>
      <c r="D35" s="268">
        <v>0</v>
      </c>
    </row>
    <row r="36" spans="2:8">
      <c r="B36" s="204" t="s">
        <v>83</v>
      </c>
      <c r="C36" s="269">
        <f t="shared" si="0"/>
        <v>0</v>
      </c>
      <c r="D36" s="268">
        <v>0</v>
      </c>
    </row>
    <row r="37" spans="2:8">
      <c r="B37" s="204" t="s">
        <v>86</v>
      </c>
      <c r="C37" s="269">
        <f t="shared" si="0"/>
        <v>0</v>
      </c>
      <c r="D37" s="268">
        <v>0</v>
      </c>
      <c r="E37" s="79"/>
    </row>
    <row r="38" spans="2:8">
      <c r="B38" s="204" t="s">
        <v>86</v>
      </c>
      <c r="C38" s="269">
        <f t="shared" si="0"/>
        <v>0</v>
      </c>
      <c r="D38" s="268">
        <v>0</v>
      </c>
      <c r="E38" s="79"/>
    </row>
    <row r="39" spans="2:8">
      <c r="B39" s="204" t="s">
        <v>86</v>
      </c>
      <c r="C39" s="269">
        <f t="shared" si="0"/>
        <v>0</v>
      </c>
      <c r="D39" s="268">
        <v>0</v>
      </c>
      <c r="E39" s="79"/>
    </row>
    <row r="40" spans="2:8">
      <c r="B40" t="s">
        <v>97</v>
      </c>
      <c r="C40" s="269">
        <f t="shared" si="0"/>
        <v>0</v>
      </c>
      <c r="D40" s="268">
        <v>0</v>
      </c>
      <c r="E40" s="79"/>
    </row>
    <row r="41" spans="2:8">
      <c r="B41" s="55" t="s">
        <v>59</v>
      </c>
      <c r="C41" s="269">
        <f t="shared" si="0"/>
        <v>0</v>
      </c>
      <c r="D41" s="268">
        <v>0</v>
      </c>
      <c r="E41" s="79"/>
    </row>
    <row r="42" spans="2:8">
      <c r="B42" s="2" t="s">
        <v>134</v>
      </c>
      <c r="C42" s="269">
        <f t="shared" si="0"/>
        <v>0</v>
      </c>
      <c r="D42" s="277">
        <v>0</v>
      </c>
      <c r="E42" s="79"/>
    </row>
    <row r="43" spans="2:8">
      <c r="B43" s="4" t="s">
        <v>70</v>
      </c>
      <c r="C43" s="269">
        <f t="shared" si="0"/>
        <v>0</v>
      </c>
      <c r="D43" s="268">
        <v>0</v>
      </c>
      <c r="E43" s="79"/>
      <c r="H43" s="139"/>
    </row>
    <row r="44" spans="2:8">
      <c r="B44" s="2" t="s">
        <v>22</v>
      </c>
      <c r="C44" s="269">
        <f t="shared" si="0"/>
        <v>0</v>
      </c>
      <c r="D44" s="268">
        <v>0</v>
      </c>
      <c r="E44" s="79"/>
      <c r="F44" s="4"/>
    </row>
    <row r="45" spans="2:8" ht="15.45">
      <c r="B45" s="12" t="s">
        <v>146</v>
      </c>
      <c r="C45" s="134">
        <f>SUM(C33:C44)</f>
        <v>0</v>
      </c>
      <c r="D45" s="134">
        <f>SUM(D33:D44)</f>
        <v>0</v>
      </c>
      <c r="E45" s="79"/>
      <c r="F45" s="4" t="s">
        <v>103</v>
      </c>
    </row>
    <row r="46" spans="2:8">
      <c r="C46" s="79"/>
      <c r="D46" s="79"/>
      <c r="E46" s="142">
        <f>IF(D27=0,0,'2. Feeder CloseOut'!I41)</f>
        <v>0</v>
      </c>
      <c r="F46" s="4" t="s">
        <v>104</v>
      </c>
    </row>
    <row r="47" spans="2:8" ht="15.45">
      <c r="B47" s="12" t="s">
        <v>98</v>
      </c>
      <c r="C47" s="134">
        <f>C32+C45</f>
        <v>0</v>
      </c>
      <c r="D47" s="268">
        <v>0</v>
      </c>
      <c r="E47" s="138">
        <f>IF(E46=0,0,D44/E46)</f>
        <v>0</v>
      </c>
      <c r="F47" t="s">
        <v>105</v>
      </c>
      <c r="G47" s="133"/>
    </row>
    <row r="48" spans="2:8">
      <c r="B48" s="4" t="s">
        <v>101</v>
      </c>
      <c r="C48" s="4"/>
      <c r="E48" s="138"/>
    </row>
    <row r="49" spans="2:5">
      <c r="B49" s="127" t="s">
        <v>102</v>
      </c>
      <c r="C49" s="127"/>
      <c r="E49" s="138"/>
    </row>
    <row r="50" spans="2:5">
      <c r="B50" s="127" t="s">
        <v>106</v>
      </c>
      <c r="C50" s="127"/>
    </row>
    <row r="51" spans="2:5">
      <c r="B51" s="127"/>
      <c r="C51" s="127"/>
    </row>
    <row r="52" spans="2:5">
      <c r="B52" s="83"/>
      <c r="C52" s="83"/>
    </row>
  </sheetData>
  <sheetProtection sheet="1" objects="1" scenarios="1"/>
  <mergeCells count="2">
    <mergeCell ref="B1:D1"/>
    <mergeCell ref="C5:D5"/>
  </mergeCells>
  <phoneticPr fontId="11" type="noConversion"/>
  <printOptions gridLines="1"/>
  <pageMargins left="1" right="0.5" top="1" bottom="1" header="0.5" footer="0.5"/>
  <pageSetup scale="84" orientation="portrait" r:id="rId1"/>
  <headerFooter alignWithMargins="0">
    <oddFooter>&amp;L&amp;F&amp;R&amp;A</oddFooter>
  </headerFooter>
  <ignoredErrors>
    <ignoredError sqref="C3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83"/>
  <sheetViews>
    <sheetView topLeftCell="A3" zoomScaleNormal="100" workbookViewId="0">
      <selection activeCell="C27" sqref="C27"/>
    </sheetView>
  </sheetViews>
  <sheetFormatPr defaultRowHeight="15"/>
  <cols>
    <col min="1" max="1" width="4.3125" customWidth="1"/>
    <col min="2" max="2" width="40.5625" customWidth="1"/>
    <col min="3" max="3" width="15.6875" customWidth="1"/>
    <col min="4" max="4" width="15.0625" customWidth="1"/>
    <col min="5" max="5" width="10.0625" bestFit="1" customWidth="1"/>
    <col min="6" max="6" width="11.3125" customWidth="1"/>
    <col min="7" max="7" width="8.0625" customWidth="1"/>
    <col min="8" max="8" width="10.6875" bestFit="1" customWidth="1"/>
    <col min="9" max="9" width="15.3125" customWidth="1"/>
    <col min="11" max="11" width="13.3125" customWidth="1"/>
    <col min="12" max="12" width="14.875" customWidth="1"/>
  </cols>
  <sheetData>
    <row r="1" spans="2:8" ht="17.600000000000001">
      <c r="B1" s="281" t="s">
        <v>141</v>
      </c>
      <c r="C1" s="281"/>
      <c r="D1" s="281"/>
      <c r="E1" s="281"/>
      <c r="F1" s="285"/>
      <c r="G1" s="285"/>
      <c r="H1" s="60"/>
    </row>
    <row r="2" spans="2:8" ht="17.600000000000001">
      <c r="B2" s="12" t="s">
        <v>81</v>
      </c>
      <c r="C2" s="12"/>
      <c r="F2" s="60"/>
      <c r="G2" s="60"/>
      <c r="H2" s="60"/>
    </row>
    <row r="3" spans="2:8" ht="17.600000000000001">
      <c r="B3" s="2" t="s">
        <v>0</v>
      </c>
      <c r="C3" s="229">
        <f ca="1">TODAY()</f>
        <v>44201</v>
      </c>
      <c r="D3" s="230"/>
      <c r="E3" s="230"/>
      <c r="F3" s="231"/>
      <c r="G3" s="60"/>
      <c r="H3" s="60"/>
    </row>
    <row r="4" spans="2:8" ht="17.600000000000001">
      <c r="B4" t="s">
        <v>17</v>
      </c>
      <c r="C4" s="232">
        <f>'1. Feeder Financial Data '!E4</f>
        <v>0</v>
      </c>
      <c r="D4" s="233">
        <f>'1. Feeder Financial Data '!C5</f>
        <v>0</v>
      </c>
      <c r="E4" s="230"/>
      <c r="F4" s="231"/>
      <c r="G4" s="60"/>
      <c r="H4" s="60"/>
    </row>
    <row r="5" spans="2:8" ht="17.600000000000001">
      <c r="B5" s="2" t="s">
        <v>165</v>
      </c>
      <c r="C5" s="234" t="str">
        <f>'1. Feeder Financial Data '!D6</f>
        <v>Retained</v>
      </c>
      <c r="D5" s="235" t="s">
        <v>164</v>
      </c>
      <c r="E5" s="89">
        <f>'1. Feeder Financial Data '!C10</f>
        <v>0</v>
      </c>
      <c r="F5" s="231"/>
      <c r="G5" s="60"/>
      <c r="H5" s="60"/>
    </row>
    <row r="6" spans="2:8" ht="17.600000000000001">
      <c r="B6" s="2" t="s">
        <v>169</v>
      </c>
      <c r="C6" s="286">
        <f>'1. Feeder Financial Data '!C7</f>
        <v>0</v>
      </c>
      <c r="D6" s="287"/>
      <c r="E6" s="287"/>
      <c r="F6" s="231"/>
      <c r="G6" s="60"/>
      <c r="H6" s="60"/>
    </row>
    <row r="7" spans="2:8" ht="17.600000000000001">
      <c r="B7" s="2" t="s">
        <v>166</v>
      </c>
      <c r="C7" s="250">
        <f>'1. Feeder Financial Data '!C6</f>
        <v>0</v>
      </c>
      <c r="D7" s="235" t="s">
        <v>19</v>
      </c>
      <c r="E7" s="234">
        <f>'1. Feeder Financial Data '!E5</f>
        <v>0</v>
      </c>
      <c r="F7" s="230" t="s">
        <v>131</v>
      </c>
      <c r="G7" s="60"/>
      <c r="H7" s="60"/>
    </row>
    <row r="8" spans="2:8" ht="17.600000000000001">
      <c r="B8" s="4" t="s">
        <v>95</v>
      </c>
      <c r="C8" s="236">
        <f>'1. Feeder Financial Data '!C10</f>
        <v>0</v>
      </c>
      <c r="D8" s="235" t="s">
        <v>26</v>
      </c>
      <c r="E8" s="237">
        <f>'1. Feeder Financial Data '!E10</f>
        <v>0</v>
      </c>
      <c r="F8" s="238">
        <f>IF(C8=0,0,E8/C8)</f>
        <v>0</v>
      </c>
      <c r="G8" s="60"/>
      <c r="H8" s="60"/>
    </row>
    <row r="9" spans="2:8" ht="17.600000000000001">
      <c r="B9" s="2" t="s">
        <v>43</v>
      </c>
      <c r="C9" s="239" t="s">
        <v>4</v>
      </c>
      <c r="D9" s="240">
        <f>IF(C8=0,0,E8/C8)</f>
        <v>0</v>
      </c>
      <c r="E9" s="241" t="s">
        <v>130</v>
      </c>
      <c r="F9" s="230" t="s">
        <v>131</v>
      </c>
      <c r="G9" s="216"/>
      <c r="H9" s="216"/>
    </row>
    <row r="10" spans="2:8">
      <c r="B10" s="190" t="s">
        <v>132</v>
      </c>
      <c r="C10" s="242" t="s">
        <v>129</v>
      </c>
      <c r="D10" s="237">
        <f>'1. Feeder Financial Data '!D12</f>
        <v>0</v>
      </c>
      <c r="E10" s="243">
        <f>IF(D10=0,0,(1-(D10/E8)))</f>
        <v>0</v>
      </c>
      <c r="F10" s="244">
        <f>IF(D10=0,0,((E8-D10)/C8))</f>
        <v>0</v>
      </c>
      <c r="G10" s="188"/>
    </row>
    <row r="11" spans="2:8" ht="17.600000000000001">
      <c r="B11" s="2" t="s">
        <v>142</v>
      </c>
      <c r="C11" s="245" t="s">
        <v>44</v>
      </c>
      <c r="D11" s="74">
        <f>'1. Feeder Financial Data '!D13</f>
        <v>0</v>
      </c>
      <c r="E11" s="230"/>
      <c r="F11" s="231"/>
      <c r="G11" s="60"/>
    </row>
    <row r="12" spans="2:8" ht="17.600000000000001">
      <c r="B12" t="s">
        <v>41</v>
      </c>
      <c r="C12" s="245" t="s">
        <v>33</v>
      </c>
      <c r="D12" s="47">
        <f>IF(C16=0,0,D11/C16)</f>
        <v>0</v>
      </c>
      <c r="E12" s="230"/>
      <c r="F12" s="246"/>
      <c r="G12" s="60"/>
      <c r="H12" s="60"/>
    </row>
    <row r="13" spans="2:8" ht="17.600000000000001">
      <c r="B13" s="4" t="s">
        <v>91</v>
      </c>
      <c r="C13" s="254">
        <f>'1. Feeder Financial Data '!C14</f>
        <v>0</v>
      </c>
      <c r="D13" s="247" t="s">
        <v>93</v>
      </c>
      <c r="E13" s="89">
        <f>'1. Feeder Financial Data '!E14</f>
        <v>0</v>
      </c>
      <c r="F13" s="231"/>
      <c r="G13" s="60"/>
      <c r="H13" s="60"/>
    </row>
    <row r="14" spans="2:8" ht="17.600000000000001">
      <c r="B14" s="4" t="s">
        <v>92</v>
      </c>
      <c r="C14" s="255">
        <f>C13+E13</f>
        <v>0</v>
      </c>
      <c r="D14" s="248">
        <f>IF(C8=0,0,(C14/C8))</f>
        <v>0</v>
      </c>
      <c r="E14" s="230"/>
      <c r="F14" s="231"/>
      <c r="G14" s="60"/>
      <c r="H14" s="60"/>
    </row>
    <row r="15" spans="2:8" ht="17.600000000000001">
      <c r="B15" t="s">
        <v>23</v>
      </c>
      <c r="C15" s="256">
        <f>'1. Feeder Financial Data '!C8</f>
        <v>0</v>
      </c>
      <c r="D15" s="230" t="s">
        <v>24</v>
      </c>
      <c r="E15" s="253">
        <f>'1. Feeder Financial Data '!E8</f>
        <v>0</v>
      </c>
      <c r="F15" s="231"/>
      <c r="G15" s="60"/>
      <c r="H15" s="60"/>
    </row>
    <row r="16" spans="2:8" ht="17.600000000000001">
      <c r="B16" s="54" t="s">
        <v>36</v>
      </c>
      <c r="C16" s="225">
        <f>'1. Feeder Financial Data '!C16</f>
        <v>0</v>
      </c>
      <c r="D16" s="235" t="s">
        <v>76</v>
      </c>
      <c r="E16" s="74">
        <f>'1. Feeder Financial Data '!E16</f>
        <v>0</v>
      </c>
      <c r="F16" s="231"/>
      <c r="G16" s="60"/>
      <c r="H16" s="60"/>
    </row>
    <row r="17" spans="2:10" ht="17.600000000000001">
      <c r="B17" t="s">
        <v>28</v>
      </c>
      <c r="C17" s="89">
        <f>'1. Feeder Financial Data '!C15</f>
        <v>0</v>
      </c>
      <c r="D17" s="247" t="s">
        <v>77</v>
      </c>
      <c r="E17" s="244">
        <f>IF(C16=0,0,E16/C16)</f>
        <v>0</v>
      </c>
      <c r="F17" s="231"/>
      <c r="G17" s="60"/>
      <c r="H17" s="60"/>
    </row>
    <row r="18" spans="2:10" ht="17.600000000000001">
      <c r="B18" s="2" t="s">
        <v>143</v>
      </c>
      <c r="C18" s="47"/>
      <c r="D18" s="247" t="s">
        <v>78</v>
      </c>
      <c r="E18" s="47">
        <f>E16-E8</f>
        <v>0</v>
      </c>
      <c r="F18" s="231"/>
      <c r="G18" s="60"/>
      <c r="H18" s="60"/>
    </row>
    <row r="19" spans="2:10" ht="17.600000000000001">
      <c r="B19" s="87" t="s">
        <v>80</v>
      </c>
      <c r="C19" s="249">
        <f>'1. Feeder Financial Data '!D19</f>
        <v>0</v>
      </c>
      <c r="D19" s="230" t="s">
        <v>79</v>
      </c>
      <c r="E19" s="244">
        <f>IF(C16=0,0,E18/C16)</f>
        <v>0</v>
      </c>
      <c r="F19" s="231"/>
      <c r="G19" s="60"/>
      <c r="H19" s="60"/>
    </row>
    <row r="20" spans="2:10">
      <c r="C20" s="3"/>
      <c r="D20" s="39"/>
      <c r="E20" s="46"/>
      <c r="F20" s="38"/>
      <c r="G20" s="40"/>
      <c r="H20" s="40"/>
      <c r="I20" s="38"/>
    </row>
    <row r="21" spans="2:10" ht="15.45">
      <c r="B21" s="12" t="s">
        <v>46</v>
      </c>
      <c r="D21" s="104" t="s">
        <v>51</v>
      </c>
      <c r="E21" s="105" t="s">
        <v>100</v>
      </c>
      <c r="F21" s="104" t="s">
        <v>6</v>
      </c>
      <c r="H21" s="42"/>
      <c r="J21" s="8"/>
    </row>
    <row r="22" spans="2:10" ht="15.45">
      <c r="B22" s="146" t="s">
        <v>52</v>
      </c>
      <c r="C22" s="154" t="s">
        <v>5</v>
      </c>
      <c r="D22" s="155" t="e">
        <f>F22/E16*100</f>
        <v>#DIV/0!</v>
      </c>
      <c r="E22" s="155" t="e">
        <f>F22/C16</f>
        <v>#DIV/0!</v>
      </c>
      <c r="F22" s="156">
        <f>'1. Feeder Financial Data '!D24+'1. Feeder Financial Data '!D25</f>
        <v>0</v>
      </c>
      <c r="H22" s="4"/>
      <c r="J22" s="8"/>
    </row>
    <row r="23" spans="2:10">
      <c r="B23" s="2"/>
      <c r="C23" s="1"/>
      <c r="H23" s="4"/>
    </row>
    <row r="24" spans="2:10" ht="15.45">
      <c r="B24" s="12" t="s">
        <v>73</v>
      </c>
      <c r="C24" s="1"/>
      <c r="D24" s="6"/>
      <c r="G24" s="4" t="s">
        <v>87</v>
      </c>
      <c r="H24" s="4"/>
    </row>
    <row r="25" spans="2:10">
      <c r="B25" s="2" t="s">
        <v>85</v>
      </c>
      <c r="C25" s="1"/>
      <c r="D25" s="5" t="e">
        <f>F25/$E$8*100</f>
        <v>#DIV/0!</v>
      </c>
      <c r="E25" s="44" t="e">
        <f>$D$9*D25*0.01</f>
        <v>#DIV/0!</v>
      </c>
      <c r="F25" s="37">
        <f>'1. Feeder Financial Data '!D28</f>
        <v>0</v>
      </c>
      <c r="G25" s="126" t="str">
        <f>IF(F25=0," ",F25/$F$50)</f>
        <v xml:space="preserve"> </v>
      </c>
      <c r="H25" s="6"/>
    </row>
    <row r="26" spans="2:10">
      <c r="B26" s="2" t="s">
        <v>20</v>
      </c>
      <c r="C26" s="1"/>
      <c r="D26" s="5" t="e">
        <f>F26/$E$8*100</f>
        <v>#DIV/0!</v>
      </c>
      <c r="E26" s="44" t="e">
        <f>$D$9*D26*0.01</f>
        <v>#DIV/0!</v>
      </c>
      <c r="F26" s="34">
        <f>'1. Feeder Financial Data '!D29</f>
        <v>0</v>
      </c>
      <c r="G26" s="126" t="str">
        <f>IF(F26=0," ",F26/$F$50)</f>
        <v xml:space="preserve"> </v>
      </c>
      <c r="I26" s="36" t="e">
        <f>F26/F25</f>
        <v>#DIV/0!</v>
      </c>
    </row>
    <row r="27" spans="2:10">
      <c r="B27" s="2" t="s">
        <v>21</v>
      </c>
      <c r="C27" s="1"/>
      <c r="D27" s="5" t="e">
        <f>F27/$E$8*100</f>
        <v>#DIV/0!</v>
      </c>
      <c r="E27" s="44" t="e">
        <f>$D$9*D27*0.01</f>
        <v>#DIV/0!</v>
      </c>
      <c r="F27" s="34">
        <f>'1. Feeder Financial Data '!D30</f>
        <v>0</v>
      </c>
      <c r="G27" s="126" t="str">
        <f>IF(F27=0," ",F27/$F$50)</f>
        <v xml:space="preserve"> </v>
      </c>
      <c r="H27" s="4"/>
    </row>
    <row r="28" spans="2:10">
      <c r="B28" s="2" t="s">
        <v>45</v>
      </c>
      <c r="C28" s="1"/>
      <c r="D28" s="5" t="e">
        <f>F28/$E$8*100</f>
        <v>#DIV/0!</v>
      </c>
      <c r="E28" s="44" t="e">
        <f>$D$9*D28*0.01</f>
        <v>#DIV/0!</v>
      </c>
      <c r="F28" s="35">
        <f>'1. Feeder Financial Data '!D31</f>
        <v>0</v>
      </c>
      <c r="G28" s="126" t="str">
        <f>IF(F28=0," ",F28/$F$50)</f>
        <v xml:space="preserve"> </v>
      </c>
      <c r="H28" s="4"/>
    </row>
    <row r="29" spans="2:10" ht="15.45">
      <c r="B29" s="146" t="s">
        <v>53</v>
      </c>
      <c r="C29" s="154"/>
      <c r="D29" s="157" t="e">
        <f>SUM(D25:D28)</f>
        <v>#DIV/0!</v>
      </c>
      <c r="E29" s="158" t="e">
        <f>SUM(E25:E28)</f>
        <v>#DIV/0!</v>
      </c>
      <c r="F29" s="159">
        <f>F25+F26+F27+F28</f>
        <v>0</v>
      </c>
      <c r="G29" s="160" t="e">
        <f>F29/$F$50</f>
        <v>#DIV/0!</v>
      </c>
      <c r="H29" s="4"/>
    </row>
    <row r="30" spans="2:10" ht="15.45">
      <c r="B30" s="12"/>
      <c r="C30" s="13"/>
      <c r="D30" s="64" t="s">
        <v>140</v>
      </c>
      <c r="E30" s="45" t="s">
        <v>99</v>
      </c>
      <c r="F30" s="14"/>
      <c r="G30" s="69"/>
      <c r="H30" s="4"/>
    </row>
    <row r="31" spans="2:10" ht="15.45">
      <c r="B31" s="2" t="str">
        <f>'1. Feeder Financial Data '!B33</f>
        <v>Custom Feeding Costs of Gain</v>
      </c>
      <c r="C31" s="22" t="s">
        <v>9</v>
      </c>
      <c r="D31" s="23">
        <f t="shared" ref="D31:D38" si="0">$C$8</f>
        <v>0</v>
      </c>
      <c r="E31" s="62" t="e">
        <f t="shared" ref="E31:E38" si="1">F31/D31</f>
        <v>#DIV/0!</v>
      </c>
      <c r="F31" s="61">
        <f>'1. Feeder Financial Data '!D33</f>
        <v>0</v>
      </c>
      <c r="G31" s="126" t="str">
        <f t="shared" ref="G31:G38" si="2">IF(F31=0," ",F31/$F$50)</f>
        <v xml:space="preserve"> </v>
      </c>
      <c r="I31" s="67">
        <f>F31</f>
        <v>0</v>
      </c>
      <c r="J31" s="206" t="s">
        <v>145</v>
      </c>
    </row>
    <row r="32" spans="2:10">
      <c r="B32" s="2" t="str">
        <f>'1. Feeder Financial Data '!B34</f>
        <v>Processing</v>
      </c>
      <c r="C32" s="22" t="s">
        <v>9</v>
      </c>
      <c r="D32" s="23">
        <f t="shared" si="0"/>
        <v>0</v>
      </c>
      <c r="E32" s="62" t="e">
        <f t="shared" si="1"/>
        <v>#DIV/0!</v>
      </c>
      <c r="F32" s="61">
        <f>'1. Feeder Financial Data '!D34</f>
        <v>0</v>
      </c>
      <c r="G32" s="126" t="str">
        <f t="shared" si="2"/>
        <v xml:space="preserve"> </v>
      </c>
      <c r="H32" s="4"/>
    </row>
    <row r="33" spans="2:10">
      <c r="B33" s="2" t="str">
        <f>'1. Feeder Financial Data '!B35</f>
        <v xml:space="preserve">Veterinary  Medicine </v>
      </c>
      <c r="C33" s="22" t="s">
        <v>9</v>
      </c>
      <c r="D33" s="23">
        <f t="shared" si="0"/>
        <v>0</v>
      </c>
      <c r="E33" s="62" t="e">
        <f t="shared" si="1"/>
        <v>#DIV/0!</v>
      </c>
      <c r="F33" s="61">
        <f>'1. Feeder Financial Data '!D35</f>
        <v>0</v>
      </c>
      <c r="G33" s="126" t="str">
        <f t="shared" si="2"/>
        <v xml:space="preserve"> </v>
      </c>
      <c r="H33" s="19"/>
    </row>
    <row r="34" spans="2:10">
      <c r="B34" s="2" t="str">
        <f>'1. Feeder Financial Data '!B36</f>
        <v>Insurance</v>
      </c>
      <c r="C34" s="22" t="s">
        <v>9</v>
      </c>
      <c r="D34" s="23">
        <f t="shared" si="0"/>
        <v>0</v>
      </c>
      <c r="E34" s="62" t="e">
        <f t="shared" si="1"/>
        <v>#DIV/0!</v>
      </c>
      <c r="F34" s="61">
        <f>'1. Feeder Financial Data '!D36</f>
        <v>0</v>
      </c>
      <c r="G34" s="126" t="str">
        <f t="shared" si="2"/>
        <v xml:space="preserve"> </v>
      </c>
      <c r="I34" s="209">
        <f>C15-C7</f>
        <v>0</v>
      </c>
      <c r="J34" s="2" t="s">
        <v>147</v>
      </c>
    </row>
    <row r="35" spans="2:10">
      <c r="B35" s="2" t="str">
        <f>'1. Feeder Financial Data '!B37</f>
        <v>Other</v>
      </c>
      <c r="C35" s="22" t="s">
        <v>9</v>
      </c>
      <c r="D35" s="23">
        <f t="shared" si="0"/>
        <v>0</v>
      </c>
      <c r="E35" s="62" t="e">
        <f t="shared" si="1"/>
        <v>#DIV/0!</v>
      </c>
      <c r="F35" s="61">
        <f>'1. Feeder Financial Data '!D38</f>
        <v>0</v>
      </c>
      <c r="G35" s="126" t="str">
        <f t="shared" si="2"/>
        <v xml:space="preserve"> </v>
      </c>
      <c r="H35" s="19"/>
      <c r="I35" s="20"/>
      <c r="J35" t="s">
        <v>148</v>
      </c>
    </row>
    <row r="36" spans="2:10">
      <c r="B36" s="2" t="str">
        <f>'1. Feeder Financial Data '!B38</f>
        <v>Other</v>
      </c>
      <c r="C36" s="22" t="s">
        <v>9</v>
      </c>
      <c r="D36" s="23">
        <f t="shared" si="0"/>
        <v>0</v>
      </c>
      <c r="E36" s="62" t="e">
        <f t="shared" si="1"/>
        <v>#DIV/0!</v>
      </c>
      <c r="F36" s="61">
        <f>'1. Feeder Financial Data '!D39</f>
        <v>0</v>
      </c>
      <c r="G36" s="126" t="str">
        <f t="shared" si="2"/>
        <v xml:space="preserve"> </v>
      </c>
      <c r="H36" s="19"/>
      <c r="I36" s="68">
        <f>((F40+F44)*0.5)*(I34/365)</f>
        <v>0</v>
      </c>
      <c r="J36" t="s">
        <v>7</v>
      </c>
    </row>
    <row r="37" spans="2:10">
      <c r="B37" t="s">
        <v>97</v>
      </c>
      <c r="C37" s="22" t="s">
        <v>9</v>
      </c>
      <c r="D37" s="23">
        <f t="shared" si="0"/>
        <v>0</v>
      </c>
      <c r="E37" s="62" t="e">
        <f t="shared" si="1"/>
        <v>#DIV/0!</v>
      </c>
      <c r="F37" s="61">
        <f>'1. Feeder Financial Data '!D40</f>
        <v>0</v>
      </c>
      <c r="G37" s="126" t="str">
        <f t="shared" si="2"/>
        <v xml:space="preserve"> </v>
      </c>
      <c r="H37" s="19"/>
      <c r="I37" s="210">
        <f>(F29)*((I34/365))</f>
        <v>0</v>
      </c>
      <c r="J37" t="s">
        <v>8</v>
      </c>
    </row>
    <row r="38" spans="2:10">
      <c r="B38" s="55" t="s">
        <v>59</v>
      </c>
      <c r="C38" s="22" t="s">
        <v>9</v>
      </c>
      <c r="D38" s="23">
        <f t="shared" si="0"/>
        <v>0</v>
      </c>
      <c r="E38" s="62" t="e">
        <f t="shared" si="1"/>
        <v>#DIV/0!</v>
      </c>
      <c r="F38" s="61">
        <f>'1. Feeder Financial Data '!D41</f>
        <v>0</v>
      </c>
      <c r="G38" s="126" t="str">
        <f t="shared" si="2"/>
        <v xml:space="preserve"> </v>
      </c>
      <c r="H38" s="19"/>
      <c r="I38" s="207"/>
    </row>
    <row r="39" spans="2:10" ht="15.45">
      <c r="B39" s="97" t="s">
        <v>82</v>
      </c>
      <c r="C39" s="117"/>
      <c r="D39" s="118"/>
      <c r="E39" s="119"/>
      <c r="F39" s="101">
        <f>SUM(F29:F38)</f>
        <v>0</v>
      </c>
      <c r="G39" s="124" t="e">
        <f>F39/$F$50</f>
        <v>#DIV/0!</v>
      </c>
      <c r="H39" s="19"/>
      <c r="I39" s="21"/>
    </row>
    <row r="40" spans="2:10">
      <c r="B40" s="49" t="s">
        <v>69</v>
      </c>
      <c r="C40" s="22"/>
      <c r="D40" s="23"/>
      <c r="E40" s="63"/>
      <c r="F40" s="19">
        <f>F39-F29</f>
        <v>0</v>
      </c>
      <c r="G40" s="123" t="e">
        <f>F40/$F$50</f>
        <v>#DIV/0!</v>
      </c>
      <c r="H40" s="19"/>
      <c r="I40" s="21"/>
    </row>
    <row r="41" spans="2:10" ht="15.45">
      <c r="B41" s="95" t="s">
        <v>134</v>
      </c>
      <c r="C41" s="22"/>
      <c r="D41" s="104" t="s">
        <v>51</v>
      </c>
      <c r="E41" s="105" t="s">
        <v>63</v>
      </c>
      <c r="F41" s="104" t="s">
        <v>6</v>
      </c>
      <c r="G41" s="19"/>
      <c r="H41" s="19"/>
      <c r="I41" s="122">
        <f>(I36+I37)</f>
        <v>0</v>
      </c>
      <c r="J41" t="s">
        <v>116</v>
      </c>
    </row>
    <row r="42" spans="2:10" ht="15.45">
      <c r="B42" s="202" t="s">
        <v>134</v>
      </c>
      <c r="C42" s="80" t="s">
        <v>9</v>
      </c>
      <c r="D42" s="106" t="e">
        <f>F42/$E$16*100</f>
        <v>#DIV/0!</v>
      </c>
      <c r="E42" s="63" t="e">
        <f>F42/$C$8</f>
        <v>#DIV/0!</v>
      </c>
      <c r="F42" s="50">
        <f>'1. Feeder Financial Data '!D42</f>
        <v>0</v>
      </c>
      <c r="G42" s="14"/>
      <c r="H42" s="19"/>
      <c r="I42" s="127" t="s">
        <v>102</v>
      </c>
    </row>
    <row r="43" spans="2:10" ht="15.45">
      <c r="B43" s="103" t="s">
        <v>71</v>
      </c>
      <c r="C43" s="4"/>
      <c r="D43" s="106" t="e">
        <f>F43/$E$16*100</f>
        <v>#DIV/0!</v>
      </c>
      <c r="E43" s="130" t="e">
        <f>F43/$C$8</f>
        <v>#DIV/0!</v>
      </c>
      <c r="F43" s="50">
        <f>'1. Feeder Financial Data '!D43</f>
        <v>0</v>
      </c>
      <c r="G43" s="19"/>
      <c r="H43" s="14"/>
      <c r="I43" s="127" t="s">
        <v>106</v>
      </c>
    </row>
    <row r="44" spans="2:10" ht="15.45">
      <c r="B44" s="150" t="s">
        <v>135</v>
      </c>
      <c r="C44" s="151"/>
      <c r="D44" s="148" t="e">
        <f>F44/$E$16*100</f>
        <v>#DIV/0!</v>
      </c>
      <c r="E44" s="152" t="e">
        <f>F44/$C$8</f>
        <v>#DIV/0!</v>
      </c>
      <c r="F44" s="153">
        <f>F42+F43</f>
        <v>0</v>
      </c>
      <c r="G44" s="149" t="str">
        <f>IF(F44=0," ",F44/$F$50)</f>
        <v xml:space="preserve"> </v>
      </c>
      <c r="H44" s="14"/>
    </row>
    <row r="45" spans="2:10" ht="15.45">
      <c r="B45" s="103"/>
      <c r="E45" s="12" t="s">
        <v>75</v>
      </c>
      <c r="G45" s="19"/>
      <c r="H45" s="14"/>
    </row>
    <row r="46" spans="2:10" ht="15.45">
      <c r="B46" s="96" t="s">
        <v>35</v>
      </c>
      <c r="C46" s="96"/>
      <c r="D46" s="102" t="e">
        <f>F46/$E$16*100</f>
        <v>#DIV/0!</v>
      </c>
      <c r="E46" s="264" t="e">
        <f>F46/C16</f>
        <v>#DIV/0!</v>
      </c>
      <c r="F46" s="101">
        <f>F39+F44</f>
        <v>0</v>
      </c>
      <c r="G46" s="125" t="e">
        <f>F46/$F$50</f>
        <v>#DIV/0!</v>
      </c>
      <c r="H46" s="14"/>
      <c r="I46" s="31"/>
    </row>
    <row r="47" spans="2:10" ht="15.45">
      <c r="C47" s="2"/>
      <c r="D47" s="4"/>
      <c r="E47" s="6"/>
      <c r="F47" s="4"/>
      <c r="G47" s="19"/>
      <c r="H47" s="14"/>
    </row>
    <row r="48" spans="2:10" ht="15.45">
      <c r="B48" s="146" t="s">
        <v>48</v>
      </c>
      <c r="C48" s="147"/>
      <c r="D48" s="148" t="e">
        <f>F48/$E$16*100</f>
        <v>#DIV/0!</v>
      </c>
      <c r="E48" s="267" t="e">
        <f>(F48/$C$16)</f>
        <v>#DIV/0!</v>
      </c>
      <c r="F48" s="265">
        <f>'1. Feeder Financial Data '!D44</f>
        <v>0</v>
      </c>
      <c r="G48" s="149" t="str">
        <f>IF(F48=0," ",F48/$F$50)</f>
        <v xml:space="preserve"> </v>
      </c>
      <c r="I48" s="25"/>
    </row>
    <row r="49" spans="2:12" ht="15.45">
      <c r="H49" s="14"/>
    </row>
    <row r="50" spans="2:12" ht="15.45">
      <c r="B50" s="96" t="s">
        <v>68</v>
      </c>
      <c r="C50" s="107"/>
      <c r="D50" s="102" t="e">
        <f>F50/$E$16*100</f>
        <v>#DIV/0!</v>
      </c>
      <c r="E50" s="88" t="e">
        <f>(F50/$C$16)</f>
        <v>#DIV/0!</v>
      </c>
      <c r="F50" s="108">
        <f>F46+F48</f>
        <v>0</v>
      </c>
      <c r="G50" s="123" t="e">
        <f>F50/$F$50</f>
        <v>#DIV/0!</v>
      </c>
      <c r="H50" s="14"/>
    </row>
    <row r="51" spans="2:12" ht="15.45">
      <c r="B51" s="12"/>
      <c r="C51" s="68"/>
      <c r="H51" s="14"/>
    </row>
    <row r="52" spans="2:12" ht="15.45">
      <c r="B52" s="99" t="s">
        <v>115</v>
      </c>
      <c r="C52" s="100"/>
      <c r="D52" s="86" t="e">
        <f>F52/$E$16*100</f>
        <v>#DIV/0!</v>
      </c>
      <c r="E52" s="86" t="e">
        <f>(F52/$C$16)</f>
        <v>#DIV/0!</v>
      </c>
      <c r="F52" s="110">
        <f>F22-F50</f>
        <v>0</v>
      </c>
      <c r="G52" s="4"/>
      <c r="H52" s="14"/>
    </row>
    <row r="53" spans="2:12" ht="15.45">
      <c r="B53" s="43"/>
      <c r="C53" s="2"/>
      <c r="D53" s="2"/>
      <c r="E53" s="13"/>
      <c r="F53" s="18"/>
      <c r="G53" s="19"/>
      <c r="H53" s="65"/>
    </row>
    <row r="54" spans="2:12" ht="15.45">
      <c r="B54" s="96" t="s">
        <v>61</v>
      </c>
      <c r="C54" s="111"/>
      <c r="D54" s="208">
        <f>I41</f>
        <v>0</v>
      </c>
      <c r="E54" s="112"/>
      <c r="F54" s="113" t="e">
        <f>(F52+F48)/D54</f>
        <v>#DIV/0!</v>
      </c>
      <c r="G54" s="17"/>
      <c r="H54" s="65"/>
    </row>
    <row r="55" spans="2:12" ht="15.45">
      <c r="B55" s="194"/>
      <c r="C55" s="195"/>
      <c r="D55" s="196"/>
      <c r="E55" s="40"/>
      <c r="F55" s="197"/>
      <c r="G55" s="198"/>
      <c r="H55" s="65"/>
    </row>
    <row r="56" spans="2:12" ht="15.45">
      <c r="B56" s="43" t="s">
        <v>114</v>
      </c>
      <c r="C56" s="2"/>
      <c r="D56" s="2"/>
      <c r="G56" s="19"/>
      <c r="H56" s="14"/>
    </row>
    <row r="57" spans="2:12" ht="15.45">
      <c r="B57" s="4" t="s">
        <v>10</v>
      </c>
      <c r="C57" s="1"/>
      <c r="D57" s="2"/>
      <c r="E57" s="16" t="s">
        <v>1</v>
      </c>
      <c r="F57" s="82" t="e">
        <f>L64</f>
        <v>#DIV/0!</v>
      </c>
      <c r="H57" s="14"/>
    </row>
    <row r="58" spans="2:12" ht="15.45">
      <c r="B58" s="4" t="s">
        <v>11</v>
      </c>
      <c r="C58" s="4"/>
      <c r="D58" s="4"/>
      <c r="E58" s="16" t="s">
        <v>1</v>
      </c>
      <c r="F58" s="82" t="e">
        <f>L65</f>
        <v>#DIV/0!</v>
      </c>
      <c r="G58" s="26"/>
      <c r="H58" s="14"/>
    </row>
    <row r="59" spans="2:12" ht="15.45">
      <c r="B59" s="12" t="s">
        <v>27</v>
      </c>
      <c r="C59" s="4"/>
      <c r="D59" s="4"/>
      <c r="E59" s="13" t="s">
        <v>1</v>
      </c>
      <c r="F59" s="81" t="e">
        <f>L66</f>
        <v>#DIV/0!</v>
      </c>
      <c r="G59" s="26"/>
      <c r="H59" s="14"/>
    </row>
    <row r="60" spans="2:12">
      <c r="B60" s="4"/>
      <c r="C60" s="41"/>
      <c r="D60" s="24" t="s">
        <v>88</v>
      </c>
    </row>
    <row r="61" spans="2:12" ht="15.45">
      <c r="B61" s="12" t="s">
        <v>54</v>
      </c>
      <c r="C61" s="28" t="e">
        <f>F29/C16</f>
        <v>#DIV/0!</v>
      </c>
      <c r="D61" s="69" t="e">
        <f>C61/$C$66</f>
        <v>#DIV/0!</v>
      </c>
      <c r="E61" s="52" t="s">
        <v>29</v>
      </c>
    </row>
    <row r="62" spans="2:12" ht="15.45">
      <c r="B62" s="2"/>
      <c r="C62" s="28"/>
      <c r="D62" s="69"/>
      <c r="E62" s="52"/>
    </row>
    <row r="63" spans="2:12" ht="15.45">
      <c r="B63" s="2" t="s">
        <v>191</v>
      </c>
      <c r="C63" s="28" t="e">
        <f>I31/C16</f>
        <v>#DIV/0!</v>
      </c>
      <c r="D63" s="69" t="e">
        <f>C63/$C$66</f>
        <v>#DIV/0!</v>
      </c>
      <c r="E63" s="44" t="e">
        <f>C63/$E$19</f>
        <v>#DIV/0!</v>
      </c>
      <c r="K63" s="4"/>
      <c r="L63" s="16" t="s">
        <v>1</v>
      </c>
    </row>
    <row r="64" spans="2:12" ht="15.45">
      <c r="B64" s="4" t="s">
        <v>55</v>
      </c>
      <c r="C64" s="28" t="e">
        <f>(F50-I31-F29)/C16</f>
        <v>#DIV/0!</v>
      </c>
      <c r="D64" s="69" t="e">
        <f>C64/$C$66</f>
        <v>#DIV/0!</v>
      </c>
      <c r="E64" s="44" t="e">
        <f>C64/$E$19</f>
        <v>#DIV/0!</v>
      </c>
      <c r="K64" t="s">
        <v>10</v>
      </c>
      <c r="L64" s="30" t="e">
        <f>((C8*D9*0.01)*(D22-D29)/C16)</f>
        <v>#DIV/0!</v>
      </c>
    </row>
    <row r="65" spans="2:15" ht="15.45">
      <c r="B65" s="146" t="s">
        <v>31</v>
      </c>
      <c r="C65" s="276" t="e">
        <f>C63+C64</f>
        <v>#DIV/0!</v>
      </c>
      <c r="D65" s="160" t="e">
        <f>C65/$C$66</f>
        <v>#DIV/0!</v>
      </c>
      <c r="E65" s="158" t="e">
        <f>C65/$E$19</f>
        <v>#DIV/0!</v>
      </c>
      <c r="H65" s="28"/>
      <c r="K65" t="s">
        <v>13</v>
      </c>
      <c r="L65" s="28" t="e">
        <f>((D22-L71)*L70*0.01)/C16</f>
        <v>#DIV/0!</v>
      </c>
      <c r="M65" s="28"/>
    </row>
    <row r="66" spans="2:15" ht="15.45">
      <c r="B66" s="12" t="s">
        <v>56</v>
      </c>
      <c r="C66" s="11" t="e">
        <f>C61+C65</f>
        <v>#DIV/0!</v>
      </c>
      <c r="E66" s="45"/>
      <c r="G66" s="42"/>
      <c r="H66" s="11"/>
      <c r="I66" s="12"/>
      <c r="K66" s="12" t="s">
        <v>12</v>
      </c>
      <c r="L66" s="11" t="e">
        <f>(L64+L65)</f>
        <v>#DIV/0!</v>
      </c>
    </row>
    <row r="67" spans="2:15" ht="15.45">
      <c r="B67" s="12"/>
      <c r="D67" s="45"/>
    </row>
    <row r="68" spans="2:15" ht="15.45">
      <c r="B68" s="96" t="s">
        <v>90</v>
      </c>
      <c r="C68" s="88"/>
      <c r="D68" s="88"/>
      <c r="E68" s="102" t="e">
        <f>(F22-F29)/E18</f>
        <v>#DIV/0!</v>
      </c>
      <c r="K68" t="s">
        <v>14</v>
      </c>
      <c r="L68" s="8">
        <f>F29</f>
        <v>0</v>
      </c>
    </row>
    <row r="69" spans="2:15">
      <c r="B69" s="127" t="s">
        <v>89</v>
      </c>
      <c r="K69" t="s">
        <v>15</v>
      </c>
      <c r="L69" s="8">
        <f>F22</f>
        <v>0</v>
      </c>
    </row>
    <row r="70" spans="2:15" ht="15.45">
      <c r="B70" s="4"/>
      <c r="C70" s="104" t="s">
        <v>51</v>
      </c>
      <c r="E70" s="13" t="s">
        <v>58</v>
      </c>
      <c r="F70" s="13" t="s">
        <v>57</v>
      </c>
      <c r="K70" t="s">
        <v>16</v>
      </c>
      <c r="L70" s="8">
        <f>E18</f>
        <v>0</v>
      </c>
    </row>
    <row r="71" spans="2:15" ht="15.45">
      <c r="B71" s="12" t="s">
        <v>50</v>
      </c>
      <c r="C71" s="45" t="e">
        <f>D22-D29</f>
        <v>#DIV/0!</v>
      </c>
      <c r="E71" s="32" t="e">
        <f>D29</f>
        <v>#DIV/0!</v>
      </c>
      <c r="F71" s="28" t="e">
        <f>D22</f>
        <v>#DIV/0!</v>
      </c>
      <c r="H71" s="32"/>
      <c r="K71" s="4" t="s">
        <v>74</v>
      </c>
      <c r="L71" s="109" t="e">
        <f>((F40+F44+F48)/E18)*100</f>
        <v>#DIV/0!</v>
      </c>
    </row>
    <row r="72" spans="2:15" ht="15.45">
      <c r="B72" s="12"/>
      <c r="C72" s="45"/>
      <c r="E72" s="32"/>
      <c r="F72" s="28"/>
      <c r="H72" s="32"/>
    </row>
    <row r="73" spans="2:15">
      <c r="B73" s="2" t="s">
        <v>194</v>
      </c>
      <c r="E73" s="15"/>
      <c r="F73" s="29"/>
    </row>
    <row r="74" spans="2:15">
      <c r="F74" s="27"/>
    </row>
    <row r="75" spans="2:15">
      <c r="F75" s="27"/>
      <c r="J75" t="s">
        <v>110</v>
      </c>
    </row>
    <row r="76" spans="2:15">
      <c r="J76" t="s">
        <v>107</v>
      </c>
      <c r="K76" t="s">
        <v>108</v>
      </c>
      <c r="L76" t="s">
        <v>109</v>
      </c>
      <c r="M76" t="s">
        <v>12</v>
      </c>
    </row>
    <row r="77" spans="2:15" ht="15.45">
      <c r="H77" s="31"/>
      <c r="I77" t="s">
        <v>1</v>
      </c>
      <c r="J77" s="144" t="e">
        <f>E22</f>
        <v>#DIV/0!</v>
      </c>
      <c r="K77" s="144" t="e">
        <f>F29/C16</f>
        <v>#DIV/0!</v>
      </c>
      <c r="L77" s="144" t="e">
        <f>C65</f>
        <v>#DIV/0!</v>
      </c>
      <c r="M77" s="144" t="e">
        <f>L66</f>
        <v>#DIV/0!</v>
      </c>
      <c r="N77" s="143"/>
      <c r="O77" s="28"/>
    </row>
    <row r="80" spans="2:15">
      <c r="J80" t="s">
        <v>111</v>
      </c>
    </row>
    <row r="82" spans="9:15">
      <c r="J82" s="2" t="s">
        <v>192</v>
      </c>
      <c r="K82" t="s">
        <v>112</v>
      </c>
      <c r="L82" t="s">
        <v>113</v>
      </c>
      <c r="M82" t="s">
        <v>12</v>
      </c>
    </row>
    <row r="83" spans="9:15" ht="15.45">
      <c r="I83" t="s">
        <v>1</v>
      </c>
      <c r="J83" s="144" t="e">
        <f>K77</f>
        <v>#DIV/0!</v>
      </c>
      <c r="K83" s="144" t="e">
        <f>E46</f>
        <v>#DIV/0!</v>
      </c>
      <c r="L83" s="145" t="e">
        <f>E48</f>
        <v>#DIV/0!</v>
      </c>
      <c r="M83" s="144" t="e">
        <f>E52</f>
        <v>#DIV/0!</v>
      </c>
      <c r="O83" s="28"/>
    </row>
  </sheetData>
  <sheetProtection sheet="1" objects="1" scenarios="1"/>
  <mergeCells count="2">
    <mergeCell ref="B1:G1"/>
    <mergeCell ref="C6:E6"/>
  </mergeCells>
  <phoneticPr fontId="0" type="noConversion"/>
  <pageMargins left="1" right="0.5" top="1" bottom="1" header="0.5" footer="0.5"/>
  <pageSetup scale="55" orientation="portrait" r:id="rId1"/>
  <headerFooter alignWithMargins="0">
    <oddFooter>&amp;L&amp;F&amp;RPage&amp;P of &amp;N
&amp;A</oddFooter>
  </headerFooter>
  <rowBreaks count="1" manualBreakCount="1">
    <brk id="72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I90"/>
  <sheetViews>
    <sheetView topLeftCell="A31" zoomScaleNormal="100" workbookViewId="0">
      <selection activeCell="F53" sqref="F53"/>
    </sheetView>
  </sheetViews>
  <sheetFormatPr defaultRowHeight="15"/>
  <cols>
    <col min="1" max="1" width="3.75" customWidth="1"/>
    <col min="2" max="2" width="34.6875" customWidth="1"/>
    <col min="3" max="3" width="12" customWidth="1"/>
    <col min="4" max="4" width="11.8125" customWidth="1"/>
    <col min="5" max="5" width="10.0625" customWidth="1"/>
    <col min="6" max="6" width="16.875" customWidth="1"/>
    <col min="7" max="7" width="11.0625" customWidth="1"/>
    <col min="8" max="8" width="10.875" customWidth="1"/>
  </cols>
  <sheetData>
    <row r="1" spans="2:9" ht="17.600000000000001">
      <c r="B1" s="290" t="s">
        <v>189</v>
      </c>
      <c r="C1" s="291"/>
      <c r="D1" s="291"/>
      <c r="E1" s="292"/>
    </row>
    <row r="2" spans="2:9">
      <c r="B2" s="54" t="s">
        <v>0</v>
      </c>
      <c r="C2" s="7">
        <f ca="1">'2. Feeder CloseOut'!C3</f>
        <v>44201</v>
      </c>
    </row>
    <row r="3" spans="2:9">
      <c r="B3" t="s">
        <v>17</v>
      </c>
      <c r="C3" s="70">
        <f>'2. Feeder CloseOut'!C4</f>
        <v>0</v>
      </c>
      <c r="G3" s="2"/>
      <c r="H3" s="1"/>
      <c r="I3" s="77"/>
    </row>
    <row r="4" spans="2:9">
      <c r="B4" s="2" t="s">
        <v>18</v>
      </c>
      <c r="C4" s="288" t="str">
        <f>'2. Feeder CloseOut'!C5</f>
        <v>Retained</v>
      </c>
      <c r="D4" s="289"/>
      <c r="H4" s="52"/>
      <c r="I4" s="77"/>
    </row>
    <row r="5" spans="2:9">
      <c r="B5" s="2" t="s">
        <v>169</v>
      </c>
      <c r="C5" s="293">
        <f>'1. Feeder Financial Data '!C7</f>
        <v>0</v>
      </c>
      <c r="D5" s="294"/>
      <c r="E5" s="294"/>
      <c r="H5" s="59"/>
      <c r="I5" s="73"/>
    </row>
    <row r="6" spans="2:9">
      <c r="H6" s="59"/>
      <c r="I6" s="74"/>
    </row>
    <row r="7" spans="2:9">
      <c r="B7" s="2" t="s">
        <v>185</v>
      </c>
      <c r="C7" s="71">
        <f>'1. Feeder Financial Data '!C5:D5</f>
        <v>0</v>
      </c>
      <c r="D7" s="140"/>
    </row>
    <row r="8" spans="2:9">
      <c r="B8" s="2" t="s">
        <v>19</v>
      </c>
      <c r="C8" s="141">
        <f>'2. Feeder CloseOut'!E7</f>
        <v>0</v>
      </c>
    </row>
    <row r="9" spans="2:9" ht="15.45">
      <c r="B9" s="12" t="s">
        <v>66</v>
      </c>
      <c r="C9" s="141"/>
    </row>
    <row r="10" spans="2:9">
      <c r="B10" t="s">
        <v>186</v>
      </c>
      <c r="D10" s="71">
        <f>'2. Feeder CloseOut'!C7</f>
        <v>0</v>
      </c>
    </row>
    <row r="11" spans="2:9">
      <c r="B11" t="s">
        <v>63</v>
      </c>
      <c r="C11" s="59" t="s">
        <v>32</v>
      </c>
      <c r="D11" s="274">
        <f>'1. Feeder Financial Data '!C10</f>
        <v>0</v>
      </c>
    </row>
    <row r="12" spans="2:9">
      <c r="B12" s="2" t="s">
        <v>182</v>
      </c>
      <c r="C12" s="1" t="s">
        <v>4</v>
      </c>
      <c r="D12" s="90">
        <f>'2. Feeder CloseOut'!D9</f>
        <v>0</v>
      </c>
    </row>
    <row r="13" spans="2:9">
      <c r="B13" s="191" t="s">
        <v>184</v>
      </c>
      <c r="C13" s="273" t="s">
        <v>183</v>
      </c>
      <c r="D13" s="137">
        <f>'2. Feeder CloseOut'!E10</f>
        <v>0</v>
      </c>
    </row>
    <row r="14" spans="2:9" ht="15.45">
      <c r="B14" s="12" t="s">
        <v>144</v>
      </c>
      <c r="C14" s="13" t="s">
        <v>44</v>
      </c>
      <c r="D14" s="128">
        <f>'2. Feeder CloseOut'!D12</f>
        <v>0</v>
      </c>
    </row>
    <row r="15" spans="2:9">
      <c r="B15" t="s">
        <v>25</v>
      </c>
      <c r="C15" s="16" t="s">
        <v>32</v>
      </c>
      <c r="D15" s="91">
        <f>'2. Feeder CloseOut'!C14</f>
        <v>0</v>
      </c>
    </row>
    <row r="16" spans="2:9">
      <c r="B16" s="54" t="s">
        <v>34</v>
      </c>
      <c r="C16" s="52" t="s">
        <v>3</v>
      </c>
      <c r="D16" s="137">
        <f>'2. Feeder CloseOut'!D14</f>
        <v>0</v>
      </c>
    </row>
    <row r="17" spans="2:5">
      <c r="B17" t="s">
        <v>181</v>
      </c>
      <c r="C17" s="52"/>
      <c r="D17" s="92">
        <f>'2. Feeder CloseOut'!C15</f>
        <v>0</v>
      </c>
    </row>
    <row r="18" spans="2:5">
      <c r="B18" s="54" t="s">
        <v>187</v>
      </c>
      <c r="C18" s="59" t="s">
        <v>32</v>
      </c>
      <c r="D18" s="91">
        <f>'2. Feeder CloseOut'!C16</f>
        <v>0</v>
      </c>
    </row>
    <row r="19" spans="2:5">
      <c r="B19" t="s">
        <v>64</v>
      </c>
      <c r="C19" s="293">
        <f>'2. Feeder CloseOut'!E15</f>
        <v>0</v>
      </c>
      <c r="D19" s="289"/>
    </row>
    <row r="20" spans="2:5">
      <c r="B20" t="s">
        <v>28</v>
      </c>
      <c r="C20" s="59" t="s">
        <v>3</v>
      </c>
      <c r="D20" s="89">
        <f>'2. Feeder CloseOut'!C17</f>
        <v>0</v>
      </c>
    </row>
    <row r="21" spans="2:5">
      <c r="B21" t="s">
        <v>40</v>
      </c>
      <c r="C21" s="59" t="s">
        <v>42</v>
      </c>
      <c r="D21" s="93">
        <f>'2. Feeder CloseOut'!E17</f>
        <v>0</v>
      </c>
    </row>
    <row r="22" spans="2:5">
      <c r="B22" t="s">
        <v>47</v>
      </c>
      <c r="C22" s="59" t="s">
        <v>42</v>
      </c>
      <c r="D22" s="94">
        <f>'2. Feeder CloseOut'!E19</f>
        <v>0</v>
      </c>
    </row>
    <row r="23" spans="2:5" ht="15.45">
      <c r="B23" s="84" t="s">
        <v>38</v>
      </c>
      <c r="C23" s="98" t="s">
        <v>62</v>
      </c>
      <c r="D23" s="129">
        <f>'2. Feeder CloseOut'!C19</f>
        <v>0</v>
      </c>
    </row>
    <row r="24" spans="2:5" ht="15.45">
      <c r="B24" s="270"/>
      <c r="C24" s="271"/>
      <c r="D24" s="272"/>
      <c r="E24" s="38"/>
    </row>
    <row r="25" spans="2:5" ht="15.45">
      <c r="B25" s="57" t="s">
        <v>67</v>
      </c>
      <c r="C25" s="52"/>
      <c r="D25" s="13" t="s">
        <v>2</v>
      </c>
      <c r="E25" s="13" t="s">
        <v>65</v>
      </c>
    </row>
    <row r="26" spans="2:5">
      <c r="B26" s="51" t="s">
        <v>137</v>
      </c>
      <c r="D26" s="76" t="e">
        <f>'2. Feeder CloseOut'!D29</f>
        <v>#DIV/0!</v>
      </c>
      <c r="E26" s="76" t="e">
        <f>+D26*D12*0.01</f>
        <v>#DIV/0!</v>
      </c>
    </row>
    <row r="27" spans="2:5" ht="15.45">
      <c r="B27" s="51"/>
      <c r="D27" s="76"/>
      <c r="E27" s="13" t="s">
        <v>60</v>
      </c>
    </row>
    <row r="28" spans="2:5">
      <c r="B28" s="51" t="s">
        <v>180</v>
      </c>
      <c r="C28" s="52"/>
      <c r="D28" s="75" t="e">
        <f>'2. Feeder CloseOut'!D22</f>
        <v>#DIV/0!</v>
      </c>
      <c r="E28" s="75" t="e">
        <f>'2. Feeder CloseOut'!E22</f>
        <v>#DIV/0!</v>
      </c>
    </row>
    <row r="29" spans="2:5">
      <c r="B29" s="51"/>
      <c r="C29" s="52"/>
    </row>
    <row r="30" spans="2:5" ht="15.45">
      <c r="B30" s="146" t="s">
        <v>30</v>
      </c>
      <c r="C30" s="154" t="s">
        <v>2</v>
      </c>
      <c r="D30" s="158" t="e">
        <f>'2. Feeder CloseOut'!C71</f>
        <v>#DIV/0!</v>
      </c>
    </row>
    <row r="31" spans="2:5">
      <c r="C31" s="52"/>
      <c r="D31" s="44"/>
    </row>
    <row r="32" spans="2:5" ht="15.45">
      <c r="B32" s="201" t="s">
        <v>90</v>
      </c>
      <c r="C32" s="154" t="s">
        <v>37</v>
      </c>
      <c r="D32" s="158" t="e">
        <f>'2. Feeder CloseOut'!E68</f>
        <v>#DIV/0!</v>
      </c>
    </row>
    <row r="33" spans="2:8">
      <c r="B33" s="127" t="s">
        <v>89</v>
      </c>
      <c r="C33" s="52"/>
      <c r="D33" s="68"/>
    </row>
    <row r="34" spans="2:8">
      <c r="B34" s="127"/>
      <c r="C34" s="52"/>
      <c r="D34" s="68"/>
    </row>
    <row r="35" spans="2:8">
      <c r="B35" s="54" t="s">
        <v>177</v>
      </c>
      <c r="C35" s="1" t="s">
        <v>138</v>
      </c>
      <c r="D35" s="68" t="e">
        <f>'2. Feeder CloseOut'!E63</f>
        <v>#DIV/0!</v>
      </c>
    </row>
    <row r="36" spans="2:8">
      <c r="B36" s="54" t="s">
        <v>136</v>
      </c>
      <c r="C36" s="1" t="s">
        <v>138</v>
      </c>
      <c r="D36" s="68" t="e">
        <f>'2. Feeder CloseOut'!E64</f>
        <v>#DIV/0!</v>
      </c>
    </row>
    <row r="37" spans="2:8" ht="15.45">
      <c r="B37" s="84" t="s">
        <v>72</v>
      </c>
      <c r="C37" s="85" t="s">
        <v>138</v>
      </c>
      <c r="D37" s="102" t="e">
        <f>'2. Feeder CloseOut'!E65</f>
        <v>#DIV/0!</v>
      </c>
    </row>
    <row r="38" spans="2:8" ht="15.45">
      <c r="B38" s="56"/>
      <c r="C38" s="13"/>
      <c r="D38" s="45"/>
    </row>
    <row r="39" spans="2:8" ht="15.45">
      <c r="B39" s="201" t="s">
        <v>68</v>
      </c>
      <c r="C39" s="121"/>
      <c r="D39" s="88" t="e">
        <f>'2. Feeder CloseOut'!D50</f>
        <v>#DIV/0!</v>
      </c>
      <c r="E39" s="88" t="e">
        <f>'2. Feeder CloseOut'!E50</f>
        <v>#DIV/0!</v>
      </c>
    </row>
    <row r="40" spans="2:8" ht="15.45">
      <c r="B40" s="57"/>
      <c r="C40" s="52"/>
      <c r="D40" s="68"/>
    </row>
    <row r="41" spans="2:8">
      <c r="B41" s="58" t="s">
        <v>10</v>
      </c>
      <c r="C41" s="52" t="s">
        <v>60</v>
      </c>
      <c r="D41" s="76" t="e">
        <f>'2. Feeder CloseOut'!F57</f>
        <v>#DIV/0!</v>
      </c>
    </row>
    <row r="42" spans="2:8">
      <c r="B42" s="58" t="s">
        <v>13</v>
      </c>
      <c r="C42" s="52" t="s">
        <v>60</v>
      </c>
      <c r="D42" s="10" t="e">
        <f>'2. Feeder CloseOut'!F58</f>
        <v>#DIV/0!</v>
      </c>
    </row>
    <row r="43" spans="2:8" ht="15.45">
      <c r="B43" s="84" t="s">
        <v>179</v>
      </c>
      <c r="C43" s="121" t="s">
        <v>60</v>
      </c>
      <c r="D43" s="86" t="e">
        <f>'2. Feeder CloseOut'!F59</f>
        <v>#DIV/0!</v>
      </c>
    </row>
    <row r="44" spans="2:8" ht="15.45">
      <c r="C44" s="13"/>
      <c r="D44" s="66"/>
    </row>
    <row r="45" spans="2:8" ht="15.45">
      <c r="B45" s="84" t="s">
        <v>178</v>
      </c>
      <c r="C45" s="98" t="s">
        <v>3</v>
      </c>
      <c r="D45" s="136" t="e">
        <f>'2. Feeder CloseOut'!F54</f>
        <v>#DIV/0!</v>
      </c>
    </row>
    <row r="46" spans="2:8">
      <c r="B46" s="2"/>
      <c r="C46" s="59"/>
    </row>
    <row r="48" spans="2:8">
      <c r="G48" s="192"/>
      <c r="H48" s="4"/>
    </row>
    <row r="49" spans="3:7">
      <c r="G49" s="188">
        <f>'2. Feeder CloseOut'!G10</f>
        <v>0</v>
      </c>
    </row>
    <row r="62" spans="3:7">
      <c r="C62" s="59"/>
      <c r="D62" s="72"/>
    </row>
    <row r="65" spans="5:9">
      <c r="G65" s="4" t="s">
        <v>10</v>
      </c>
      <c r="H65" s="2" t="s">
        <v>13</v>
      </c>
      <c r="I65" s="2" t="s">
        <v>139</v>
      </c>
    </row>
    <row r="66" spans="5:9">
      <c r="F66" s="258" t="s">
        <v>171</v>
      </c>
      <c r="G66" s="44" t="e">
        <f>D41</f>
        <v>#DIV/0!</v>
      </c>
      <c r="H66" s="28" t="e">
        <f>D42</f>
        <v>#DIV/0!</v>
      </c>
      <c r="I66" s="30" t="e">
        <f>D43</f>
        <v>#DIV/0!</v>
      </c>
    </row>
    <row r="72" spans="5:9">
      <c r="E72" s="28"/>
      <c r="F72" s="32"/>
    </row>
    <row r="73" spans="5:9">
      <c r="E73" s="28"/>
      <c r="F73" s="32"/>
    </row>
    <row r="74" spans="5:9">
      <c r="E74" s="28"/>
      <c r="F74" s="32"/>
    </row>
    <row r="85" spans="2:3">
      <c r="B85" s="53"/>
    </row>
    <row r="87" spans="2:3">
      <c r="C87" s="52"/>
    </row>
    <row r="88" spans="2:3">
      <c r="C88" s="52"/>
    </row>
    <row r="89" spans="2:3">
      <c r="C89" s="52"/>
    </row>
    <row r="90" spans="2:3">
      <c r="C90" s="52"/>
    </row>
  </sheetData>
  <sheetProtection sheet="1" objects="1" scenarios="1"/>
  <mergeCells count="4">
    <mergeCell ref="C4:D4"/>
    <mergeCell ref="B1:E1"/>
    <mergeCell ref="C19:D19"/>
    <mergeCell ref="C5:E5"/>
  </mergeCells>
  <phoneticPr fontId="11" type="noConversion"/>
  <pageMargins left="1" right="0.75" top="1" bottom="1" header="0.5" footer="0.5"/>
  <pageSetup scale="96" orientation="portrait" r:id="rId1"/>
  <headerFooter alignWithMargins="0">
    <oddFooter>&amp;L&amp;F&amp;R&amp;A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Feeder Financial Data </vt:lpstr>
      <vt:lpstr>2. Feeder CloseOut</vt:lpstr>
      <vt:lpstr>3. Benchmark Values</vt:lpstr>
      <vt:lpstr>'1. Feeder Financial Data '!Print_Area</vt:lpstr>
      <vt:lpstr>'2. Feeder CloseOut'!Print_Area</vt:lpstr>
      <vt:lpstr>'3. Benchmark Values'!Print_Area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Jim McGrann</cp:lastModifiedBy>
  <cp:lastPrinted>2020-11-14T17:15:16Z</cp:lastPrinted>
  <dcterms:created xsi:type="dcterms:W3CDTF">2008-07-17T16:45:37Z</dcterms:created>
  <dcterms:modified xsi:type="dcterms:W3CDTF">2021-01-06T02:29:05Z</dcterms:modified>
</cp:coreProperties>
</file>