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20 Additions&amp;Update 10-10-2020\U. Additions - Hunting 10-6-2020\"/>
    </mc:Choice>
  </mc:AlternateContent>
  <xr:revisionPtr revIDLastSave="0" documentId="13_ncr:1_{B686656C-84B1-4C06-8BF2-6C5EB271E87A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1. Deer Hunting Income &amp; Costs" sheetId="1" r:id="rId1"/>
    <sheet name="2.Capital Asset Investment Cost" sheetId="2" r:id="rId2"/>
  </sheets>
  <definedNames>
    <definedName name="_xlnm.Print_Area" localSheetId="0">'1. Deer Hunting Income &amp; Costs'!$B$1:$F$63</definedName>
    <definedName name="_xlnm.Print_Area" localSheetId="1">'2.Capital Asset Investment Cost'!$B$1:$K$39</definedName>
  </definedNames>
  <calcPr calcId="181029"/>
</workbook>
</file>

<file path=xl/calcChain.xml><?xml version="1.0" encoding="utf-8"?>
<calcChain xmlns="http://schemas.openxmlformats.org/spreadsheetml/2006/main">
  <c r="E15" i="1" l="1"/>
  <c r="F55" i="1" l="1"/>
  <c r="E55" i="1"/>
  <c r="F41" i="1"/>
  <c r="F38" i="1"/>
  <c r="F37" i="1"/>
  <c r="F35" i="1"/>
  <c r="F33" i="1"/>
  <c r="F30" i="1"/>
  <c r="F29" i="1"/>
  <c r="F28" i="1"/>
  <c r="F27" i="1"/>
  <c r="F26" i="1"/>
  <c r="F25" i="1"/>
  <c r="F24" i="1"/>
  <c r="F23" i="1"/>
  <c r="F22" i="1"/>
  <c r="F21" i="1"/>
  <c r="F20" i="1"/>
  <c r="E16" i="1" l="1"/>
  <c r="E35" i="2" l="1"/>
  <c r="E34" i="2"/>
  <c r="E33" i="2"/>
  <c r="E32" i="2"/>
  <c r="E31" i="2"/>
  <c r="E30" i="2"/>
  <c r="E29" i="2"/>
  <c r="E28" i="2"/>
  <c r="D17" i="1" l="1"/>
  <c r="E11" i="1" l="1"/>
  <c r="F15" i="1" l="1"/>
  <c r="E31" i="1"/>
  <c r="F31" i="1" s="1"/>
  <c r="F16" i="1"/>
  <c r="C17" i="1"/>
  <c r="F52" i="1" s="1"/>
  <c r="E52" i="1" l="1"/>
  <c r="E35" i="1"/>
  <c r="E33" i="1"/>
  <c r="E34" i="1"/>
  <c r="F34" i="1" s="1"/>
  <c r="E27" i="2"/>
  <c r="E18" i="2"/>
  <c r="E17" i="2"/>
  <c r="E16" i="2"/>
  <c r="E15" i="2"/>
  <c r="E14" i="2"/>
  <c r="E13" i="2"/>
  <c r="E12" i="2"/>
  <c r="E36" i="2" l="1"/>
  <c r="K35" i="2"/>
  <c r="I35" i="2"/>
  <c r="H35" i="2"/>
  <c r="K34" i="2"/>
  <c r="I34" i="2"/>
  <c r="H34" i="2"/>
  <c r="K33" i="2"/>
  <c r="I33" i="2"/>
  <c r="H33" i="2"/>
  <c r="K32" i="2"/>
  <c r="I32" i="2"/>
  <c r="H32" i="2"/>
  <c r="K31" i="2"/>
  <c r="I31" i="2"/>
  <c r="H31" i="2"/>
  <c r="K30" i="2"/>
  <c r="I30" i="2"/>
  <c r="H30" i="2"/>
  <c r="K29" i="2"/>
  <c r="I29" i="2"/>
  <c r="H29" i="2"/>
  <c r="K28" i="2"/>
  <c r="I28" i="2"/>
  <c r="H28" i="2"/>
  <c r="K27" i="2"/>
  <c r="I27" i="2"/>
  <c r="H27" i="2"/>
  <c r="E19" i="2"/>
  <c r="J6" i="2" s="1"/>
  <c r="K18" i="2"/>
  <c r="I18" i="2"/>
  <c r="H18" i="2"/>
  <c r="K17" i="2"/>
  <c r="I17" i="2"/>
  <c r="H17" i="2"/>
  <c r="K16" i="2"/>
  <c r="I16" i="2"/>
  <c r="H16" i="2"/>
  <c r="K15" i="2"/>
  <c r="I15" i="2"/>
  <c r="H15" i="2"/>
  <c r="K14" i="2"/>
  <c r="I14" i="2"/>
  <c r="H14" i="2"/>
  <c r="K13" i="2"/>
  <c r="I13" i="2"/>
  <c r="H13" i="2"/>
  <c r="K12" i="2"/>
  <c r="I12" i="2"/>
  <c r="H12" i="2"/>
  <c r="J7" i="2"/>
  <c r="H36" i="2" l="1"/>
  <c r="G7" i="2" s="1"/>
  <c r="K36" i="2"/>
  <c r="H7" i="2" s="1"/>
  <c r="H19" i="2"/>
  <c r="G6" i="2" s="1"/>
  <c r="K19" i="2"/>
  <c r="H6" i="2" s="1"/>
  <c r="I19" i="2"/>
  <c r="I36" i="2"/>
  <c r="H8" i="2" l="1"/>
  <c r="E38" i="1" s="1"/>
  <c r="K7" i="2"/>
  <c r="G8" i="2"/>
  <c r="E37" i="1" s="1"/>
  <c r="K6" i="2"/>
  <c r="E39" i="1" l="1"/>
  <c r="F39" i="1" s="1"/>
  <c r="E17" i="1"/>
  <c r="F17" i="1" s="1"/>
  <c r="E43" i="1" l="1"/>
  <c r="F43" i="1" s="1"/>
  <c r="H45" i="1" l="1"/>
  <c r="E45" i="1" s="1"/>
  <c r="F45" i="1" s="1"/>
  <c r="E47" i="1" l="1"/>
  <c r="F61" i="1" l="1"/>
  <c r="E56" i="1"/>
  <c r="E59" i="1" s="1"/>
  <c r="F59" i="1"/>
  <c r="E61" i="1"/>
  <c r="F47" i="1"/>
  <c r="F56" i="1"/>
  <c r="E49" i="1"/>
  <c r="E57" i="1" l="1"/>
  <c r="F49" i="1"/>
  <c r="F57" i="1"/>
</calcChain>
</file>

<file path=xl/sharedStrings.xml><?xml version="1.0" encoding="utf-8"?>
<sst xmlns="http://schemas.openxmlformats.org/spreadsheetml/2006/main" count="156" uniqueCount="111">
  <si>
    <t>Acre</t>
  </si>
  <si>
    <t>%</t>
  </si>
  <si>
    <t>Cost/Acre</t>
  </si>
  <si>
    <t>Other</t>
  </si>
  <si>
    <t>Average</t>
  </si>
  <si>
    <t xml:space="preserve">Capital Asset Recovery Cost Based on Replacement Cost to Replace IRS Depreciation </t>
  </si>
  <si>
    <t>Fiscal Year</t>
  </si>
  <si>
    <t>Summary of Replacement Cost Calculations</t>
  </si>
  <si>
    <t xml:space="preserve">Estimated </t>
  </si>
  <si>
    <t>Balance Sheet</t>
  </si>
  <si>
    <t>Repl. Cost</t>
  </si>
  <si>
    <t>Repairs**</t>
  </si>
  <si>
    <t>Beginning</t>
  </si>
  <si>
    <t>Ending</t>
  </si>
  <si>
    <t>Vehicles, Machinery &amp; Equipment</t>
  </si>
  <si>
    <t>Improvements</t>
  </si>
  <si>
    <t>Totals</t>
  </si>
  <si>
    <t>Vehicle, Machinery and Equipment Investment Replacement and Repair Cost</t>
  </si>
  <si>
    <t xml:space="preserve">   Estimated </t>
  </si>
  <si>
    <t>Replacement</t>
  </si>
  <si>
    <t xml:space="preserve">Useful </t>
  </si>
  <si>
    <t xml:space="preserve">Salvage </t>
  </si>
  <si>
    <t>Repairs %</t>
  </si>
  <si>
    <t>Annual</t>
  </si>
  <si>
    <t>Cost</t>
  </si>
  <si>
    <t>Life</t>
  </si>
  <si>
    <t>Value %</t>
  </si>
  <si>
    <t xml:space="preserve">Annual </t>
  </si>
  <si>
    <t>Investment*</t>
  </si>
  <si>
    <t xml:space="preserve">   of Cost</t>
  </si>
  <si>
    <t>*Average investment based replacement cost, useful life and salvage value.</t>
  </si>
  <si>
    <t>**Repairs and maintenance Cost. Fuel and oil input in main budget.</t>
  </si>
  <si>
    <t>Improvements Investment Replacement and Repair Cost</t>
  </si>
  <si>
    <t>Repairs* *</t>
  </si>
  <si>
    <t>Liability Insurance</t>
  </si>
  <si>
    <t>Vehicle Fuel, Lube &amp; Repair</t>
  </si>
  <si>
    <t>Hired Temporary Labor</t>
  </si>
  <si>
    <t>Hired Permanent Labor</t>
  </si>
  <si>
    <t xml:space="preserve">Management </t>
  </si>
  <si>
    <t>Vehicle</t>
  </si>
  <si>
    <t>Portion to</t>
  </si>
  <si>
    <t>Direct Costs</t>
  </si>
  <si>
    <t>Water Facilities</t>
  </si>
  <si>
    <t>Hunting License Cost</t>
  </si>
  <si>
    <t>Capital Assets Costs - Sheet 2.</t>
  </si>
  <si>
    <t xml:space="preserve">   Replacement Cost - Depreciation</t>
  </si>
  <si>
    <t xml:space="preserve">   Repairs</t>
  </si>
  <si>
    <t xml:space="preserve">       Total </t>
  </si>
  <si>
    <t xml:space="preserve">  Hours</t>
  </si>
  <si>
    <t xml:space="preserve">    $/Hour</t>
  </si>
  <si>
    <t>Total Operating Costs</t>
  </si>
  <si>
    <t>Total Costs</t>
  </si>
  <si>
    <t>Net Income</t>
  </si>
  <si>
    <t xml:space="preserve">          Date</t>
  </si>
  <si>
    <t>Total Direct Costs</t>
  </si>
  <si>
    <t>Interest Rate</t>
  </si>
  <si>
    <t>Operating interest 1/2/ or operating cost times interest rate.</t>
  </si>
  <si>
    <t>Summary</t>
  </si>
  <si>
    <t>Advertisement &amp; Communications Cost</t>
  </si>
  <si>
    <t>Hunting Acres</t>
  </si>
  <si>
    <t>Total Projected Net Income</t>
  </si>
  <si>
    <t>**Repairs and maintenance Cost. Vehicle operating  fuel and oil in costs data.</t>
  </si>
  <si>
    <t xml:space="preserve">                                           Ranch Name:  </t>
  </si>
  <si>
    <t xml:space="preserve">Number of Acres of Land Involved </t>
  </si>
  <si>
    <t>Indirect Costs or Ranch Overhead</t>
  </si>
  <si>
    <t>$/Acre</t>
  </si>
  <si>
    <t>Number of Acres of Land Involved</t>
  </si>
  <si>
    <t>Number of Deer in the Current Inventory</t>
  </si>
  <si>
    <t>Hd.</t>
  </si>
  <si>
    <t>Antlered Deer Harvested Annually</t>
  </si>
  <si>
    <t>Antlerless Deer Harvested Annually</t>
  </si>
  <si>
    <t>Doe-Buck Ratio (No. of Does Per Buck)</t>
  </si>
  <si>
    <t xml:space="preserve">    $/Year</t>
  </si>
  <si>
    <t xml:space="preserve">   per Hunter</t>
  </si>
  <si>
    <t>Must be checked against alternative land use including leasing for grazing.</t>
  </si>
  <si>
    <t xml:space="preserve">   Deer %</t>
  </si>
  <si>
    <t xml:space="preserve"> Hunting  Acres and Hunters </t>
  </si>
  <si>
    <t xml:space="preserve">   Hunters</t>
  </si>
  <si>
    <t xml:space="preserve"> Necessary  Payment To Cover Total Costs</t>
  </si>
  <si>
    <t xml:space="preserve">     Acre</t>
  </si>
  <si>
    <t>_________________________________________________________________________________</t>
  </si>
  <si>
    <t>Feeding equipment</t>
  </si>
  <si>
    <t>Example</t>
  </si>
  <si>
    <t>Land Lease Payment - $/Acre</t>
  </si>
  <si>
    <t>Hunting Guide if Provided</t>
  </si>
  <si>
    <t>See reference for hunting license data.</t>
  </si>
  <si>
    <t>Does not include depreciation.</t>
  </si>
  <si>
    <t>Total Income</t>
  </si>
  <si>
    <t xml:space="preserve">Number of </t>
  </si>
  <si>
    <t xml:space="preserve"> Necessary  Payment To Cover Cash Costs*</t>
  </si>
  <si>
    <t xml:space="preserve">  *Does not include depreciation.</t>
  </si>
  <si>
    <t>Production and Hunter Income</t>
  </si>
  <si>
    <t>Total Cost</t>
  </si>
  <si>
    <t>Total Projected Income</t>
  </si>
  <si>
    <t xml:space="preserve">  $/Hunter</t>
  </si>
  <si>
    <t xml:space="preserve">         $/Acre</t>
  </si>
  <si>
    <t xml:space="preserve">          Acres</t>
  </si>
  <si>
    <t>Number of Hunters &amp; Total Income</t>
  </si>
  <si>
    <t xml:space="preserve">    Income</t>
  </si>
  <si>
    <t>Finance Cost - On Operating Cost</t>
  </si>
  <si>
    <t>Will help cover land maintenance and improvements costs.</t>
  </si>
  <si>
    <t xml:space="preserve">      $/Acre</t>
  </si>
  <si>
    <t xml:space="preserve">Other Hunter Income </t>
  </si>
  <si>
    <t>Deer Blinds (10)</t>
  </si>
  <si>
    <t>Deer Feed</t>
  </si>
  <si>
    <t>Need data as each ranch will differ.</t>
  </si>
  <si>
    <t xml:space="preserve">                      Deer Hunting Lease Income, Costs and Net Income Budget</t>
  </si>
  <si>
    <t>User must provide actual data.</t>
  </si>
  <si>
    <t>Ratio</t>
  </si>
  <si>
    <t>2:1</t>
  </si>
  <si>
    <t>Version 10-10-2020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</si>
</sst>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"/>
  </numFmts>
  <fonts count="18" x14ac:knownFonts="1"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33CC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indexed="3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33CC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2" borderId="0"/>
    <xf numFmtId="43" fontId="2" fillId="0" borderId="0" applyFont="0" applyFill="0" applyBorder="0" applyAlignment="0" applyProtection="0"/>
    <xf numFmtId="2" fontId="1" fillId="2" borderId="0"/>
    <xf numFmtId="2" fontId="1" fillId="2" borderId="0"/>
  </cellStyleXfs>
  <cellXfs count="77">
    <xf numFmtId="0" fontId="0" fillId="0" borderId="0" xfId="0"/>
    <xf numFmtId="2" fontId="0" fillId="0" borderId="0" xfId="0" applyNumberFormat="1"/>
    <xf numFmtId="7" fontId="0" fillId="0" borderId="0" xfId="0" applyNumberFormat="1"/>
    <xf numFmtId="164" fontId="0" fillId="0" borderId="0" xfId="0" applyNumberFormat="1"/>
    <xf numFmtId="0" fontId="6" fillId="0" borderId="0" xfId="0" applyFont="1"/>
    <xf numFmtId="0" fontId="8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1" fillId="0" borderId="0" xfId="0" applyFont="1"/>
    <xf numFmtId="0" fontId="11" fillId="0" borderId="0" xfId="0" applyFont="1"/>
    <xf numFmtId="0" fontId="12" fillId="0" borderId="0" xfId="0" applyFont="1"/>
    <xf numFmtId="6" fontId="1" fillId="0" borderId="0" xfId="0" applyNumberFormat="1" applyFont="1"/>
    <xf numFmtId="6" fontId="1" fillId="0" borderId="0" xfId="0" applyNumberFormat="1" applyFont="1" applyAlignment="1">
      <alignment horizontal="center"/>
    </xf>
    <xf numFmtId="6" fontId="6" fillId="0" borderId="0" xfId="0" applyNumberFormat="1" applyFont="1"/>
    <xf numFmtId="0" fontId="13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6" fontId="1" fillId="0" borderId="0" xfId="0" applyNumberFormat="1" applyFont="1" applyProtection="1"/>
    <xf numFmtId="165" fontId="8" fillId="0" borderId="0" xfId="0" applyNumberFormat="1" applyFont="1" applyProtection="1">
      <protection locked="0"/>
    </xf>
    <xf numFmtId="6" fontId="3" fillId="0" borderId="0" xfId="0" applyNumberFormat="1" applyFont="1"/>
    <xf numFmtId="2" fontId="3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3" fontId="5" fillId="0" borderId="0" xfId="3" applyNumberFormat="1" applyFont="1" applyFill="1" applyBorder="1" applyProtection="1">
      <protection locked="0"/>
    </xf>
    <xf numFmtId="165" fontId="5" fillId="0" borderId="0" xfId="3" applyNumberFormat="1" applyFont="1" applyFill="1" applyBorder="1" applyProtection="1">
      <protection locked="0"/>
    </xf>
    <xf numFmtId="5" fontId="0" fillId="0" borderId="0" xfId="0" applyNumberFormat="1" applyFill="1" applyBorder="1"/>
    <xf numFmtId="164" fontId="0" fillId="0" borderId="0" xfId="0" applyNumberFormat="1" applyFill="1" applyBorder="1"/>
    <xf numFmtId="166" fontId="0" fillId="0" borderId="0" xfId="2" applyNumberFormat="1" applyFont="1" applyFill="1" applyBorder="1"/>
    <xf numFmtId="5" fontId="3" fillId="0" borderId="0" xfId="0" applyNumberFormat="1" applyFont="1" applyFill="1" applyBorder="1"/>
    <xf numFmtId="7" fontId="3" fillId="0" borderId="0" xfId="0" applyNumberFormat="1" applyFont="1" applyFill="1" applyBorder="1"/>
    <xf numFmtId="2" fontId="0" fillId="0" borderId="0" xfId="0" applyNumberFormat="1" applyFill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2" fontId="4" fillId="0" borderId="0" xfId="0" applyNumberFormat="1" applyFont="1" applyFill="1" applyBorder="1" applyProtection="1">
      <protection locked="0"/>
    </xf>
    <xf numFmtId="0" fontId="3" fillId="0" borderId="0" xfId="0" applyFont="1" applyFill="1" applyBorder="1"/>
    <xf numFmtId="2" fontId="1" fillId="0" borderId="0" xfId="0" applyNumberFormat="1" applyFont="1" applyFill="1" applyBorder="1" applyProtection="1">
      <protection locked="0"/>
    </xf>
    <xf numFmtId="1" fontId="5" fillId="0" borderId="0" xfId="3" applyNumberFormat="1" applyFont="1" applyFill="1" applyBorder="1" applyProtection="1">
      <protection locked="0"/>
    </xf>
    <xf numFmtId="164" fontId="5" fillId="0" borderId="0" xfId="3" applyNumberFormat="1" applyFont="1" applyFill="1" applyBorder="1" applyProtection="1">
      <protection locked="0"/>
    </xf>
    <xf numFmtId="7" fontId="0" fillId="0" borderId="0" xfId="0" applyNumberFormat="1" applyFill="1" applyBorder="1"/>
    <xf numFmtId="165" fontId="1" fillId="0" borderId="0" xfId="3" applyNumberFormat="1" applyFont="1" applyFill="1" applyBorder="1" applyProtection="1"/>
    <xf numFmtId="165" fontId="3" fillId="0" borderId="0" xfId="0" applyNumberFormat="1" applyFont="1" applyFill="1" applyBorder="1"/>
    <xf numFmtId="165" fontId="6" fillId="0" borderId="0" xfId="3" applyNumberFormat="1" applyFont="1" applyFill="1" applyBorder="1" applyProtection="1"/>
    <xf numFmtId="8" fontId="3" fillId="0" borderId="0" xfId="0" applyNumberFormat="1" applyFont="1" applyFill="1" applyBorder="1"/>
    <xf numFmtId="15" fontId="4" fillId="0" borderId="4" xfId="0" applyNumberFormat="1" applyFont="1" applyFill="1" applyBorder="1" applyProtection="1">
      <protection locked="0"/>
    </xf>
    <xf numFmtId="2" fontId="4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15" fontId="4" fillId="0" borderId="0" xfId="0" applyNumberFormat="1" applyFont="1" applyFill="1" applyBorder="1" applyProtection="1">
      <protection locked="0"/>
    </xf>
    <xf numFmtId="2" fontId="1" fillId="0" borderId="0" xfId="4" applyFont="1" applyFill="1"/>
    <xf numFmtId="2" fontId="1" fillId="0" borderId="0" xfId="4" applyFont="1" applyFill="1" applyAlignment="1">
      <alignment horizontal="center"/>
    </xf>
    <xf numFmtId="3" fontId="5" fillId="0" borderId="5" xfId="4" applyNumberFormat="1" applyFont="1" applyFill="1" applyBorder="1" applyProtection="1">
      <protection locked="0"/>
    </xf>
    <xf numFmtId="166" fontId="3" fillId="0" borderId="0" xfId="2" applyNumberFormat="1" applyFont="1" applyFill="1" applyBorder="1"/>
    <xf numFmtId="6" fontId="3" fillId="0" borderId="0" xfId="0" applyNumberFormat="1" applyFont="1" applyFill="1" applyBorder="1"/>
    <xf numFmtId="165" fontId="3" fillId="0" borderId="0" xfId="2" applyNumberFormat="1" applyFont="1" applyFill="1" applyBorder="1"/>
    <xf numFmtId="167" fontId="3" fillId="0" borderId="0" xfId="0" applyNumberFormat="1" applyFont="1" applyFill="1" applyBorder="1"/>
    <xf numFmtId="0" fontId="15" fillId="0" borderId="0" xfId="0" applyFont="1"/>
    <xf numFmtId="2" fontId="17" fillId="0" borderId="0" xfId="0" applyNumberFormat="1" applyFont="1" applyFill="1"/>
    <xf numFmtId="165" fontId="3" fillId="0" borderId="0" xfId="0" applyNumberFormat="1" applyFont="1"/>
    <xf numFmtId="2" fontId="15" fillId="0" borderId="0" xfId="0" applyNumberFormat="1" applyFont="1"/>
    <xf numFmtId="2" fontId="0" fillId="0" borderId="0" xfId="0" quotePrefix="1" applyNumberFormat="1" applyFill="1"/>
    <xf numFmtId="2" fontId="4" fillId="0" borderId="0" xfId="0" quotePrefix="1" applyNumberFormat="1" applyFont="1" applyFill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2" fontId="16" fillId="0" borderId="1" xfId="0" applyNumberFormat="1" applyFont="1" applyFill="1" applyBorder="1" applyAlignment="1" applyProtection="1">
      <protection locked="0"/>
    </xf>
    <xf numFmtId="0" fontId="16" fillId="0" borderId="2" xfId="0" applyFont="1" applyFill="1" applyBorder="1" applyAlignment="1" applyProtection="1">
      <protection locked="0"/>
    </xf>
    <xf numFmtId="0" fontId="16" fillId="0" borderId="3" xfId="0" applyFont="1" applyFill="1" applyBorder="1" applyAlignment="1" applyProtection="1">
      <protection locked="0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</cellXfs>
  <cellStyles count="5">
    <cellStyle name="Comma" xfId="2" builtinId="3"/>
    <cellStyle name="Normal" xfId="0" builtinId="0"/>
    <cellStyle name="Normal 2" xfId="1" xr:uid="{00000000-0005-0000-0000-000002000000}"/>
    <cellStyle name="Normal_Deer" xfId="4" xr:uid="{30F89A18-5558-4C3F-A567-5C42B8EF4A05}"/>
    <cellStyle name="Normal_Quail" xfId="3" xr:uid="{00000000-0005-0000-0000-00000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48985</xdr:rowOff>
    </xdr:from>
    <xdr:to>
      <xdr:col>10</xdr:col>
      <xdr:colOff>473528</xdr:colOff>
      <xdr:row>3</xdr:row>
      <xdr:rowOff>130629</xdr:rowOff>
    </xdr:to>
    <xdr:pic>
      <xdr:nvPicPr>
        <xdr:cNvPr id="2" name="Picture 3" descr="TAMAgEXT">
          <a:extLst>
            <a:ext uri="{FF2B5EF4-FFF2-40B4-BE49-F238E27FC236}">
              <a16:creationId xmlns:a16="http://schemas.microsoft.com/office/drawing/2014/main" id="{C4336152-E854-40E3-8804-0C0F4394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8414" y="234042"/>
          <a:ext cx="1219200" cy="462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7"/>
  <sheetViews>
    <sheetView tabSelected="1" topLeftCell="A31" zoomScaleNormal="100" workbookViewId="0">
      <selection activeCell="A9" sqref="A9"/>
    </sheetView>
  </sheetViews>
  <sheetFormatPr defaultRowHeight="15" x14ac:dyDescent="0.35"/>
  <cols>
    <col min="1" max="1" width="4.75" customWidth="1"/>
    <col min="2" max="2" width="35.4375" customWidth="1"/>
    <col min="3" max="3" width="10.5625" customWidth="1"/>
    <col min="4" max="4" width="9.6875" bestFit="1" customWidth="1"/>
    <col min="5" max="5" width="12.3125" customWidth="1"/>
    <col min="6" max="6" width="10.375" customWidth="1"/>
  </cols>
  <sheetData>
    <row r="1" spans="1:10" ht="14.6" customHeight="1" x14ac:dyDescent="0.4">
      <c r="A1" s="1"/>
      <c r="B1" s="67" t="s">
        <v>106</v>
      </c>
      <c r="C1" s="68"/>
      <c r="D1" s="68"/>
      <c r="E1" s="68"/>
      <c r="F1" s="68"/>
      <c r="G1" s="1"/>
    </row>
    <row r="2" spans="1:10" x14ac:dyDescent="0.35">
      <c r="A2" s="1"/>
      <c r="B2" s="22"/>
      <c r="C2" s="22"/>
      <c r="D2" s="22"/>
      <c r="E2" s="22"/>
      <c r="F2" s="22"/>
      <c r="G2" s="32"/>
    </row>
    <row r="3" spans="1:10" x14ac:dyDescent="0.35">
      <c r="A3" s="1"/>
      <c r="B3" s="22" t="s">
        <v>62</v>
      </c>
      <c r="C3" s="62" t="s">
        <v>82</v>
      </c>
      <c r="D3" s="63"/>
      <c r="E3" s="22" t="s">
        <v>53</v>
      </c>
      <c r="F3" s="45">
        <v>44114</v>
      </c>
      <c r="G3" s="32"/>
    </row>
    <row r="4" spans="1:10" x14ac:dyDescent="0.35">
      <c r="A4" s="1"/>
      <c r="B4" s="22"/>
      <c r="C4" s="46"/>
      <c r="D4" s="47"/>
      <c r="E4" s="22"/>
      <c r="F4" s="48"/>
      <c r="G4" s="32"/>
    </row>
    <row r="5" spans="1:10" x14ac:dyDescent="0.35">
      <c r="A5" s="1"/>
      <c r="B5" s="49" t="s">
        <v>66</v>
      </c>
      <c r="C5" s="49"/>
      <c r="D5" s="50" t="s">
        <v>0</v>
      </c>
      <c r="E5" s="51">
        <v>4000</v>
      </c>
      <c r="F5" s="32"/>
      <c r="J5" t="s">
        <v>110</v>
      </c>
    </row>
    <row r="6" spans="1:10" x14ac:dyDescent="0.35">
      <c r="A6" s="1"/>
      <c r="B6" s="49" t="s">
        <v>67</v>
      </c>
      <c r="C6" s="49"/>
      <c r="D6" s="50" t="s">
        <v>68</v>
      </c>
      <c r="E6" s="51">
        <v>270</v>
      </c>
      <c r="F6" s="32"/>
    </row>
    <row r="7" spans="1:10" x14ac:dyDescent="0.35">
      <c r="A7" s="1"/>
      <c r="B7" s="49" t="s">
        <v>69</v>
      </c>
      <c r="C7" s="49"/>
      <c r="D7" s="50" t="s">
        <v>68</v>
      </c>
      <c r="E7" s="51">
        <v>12</v>
      </c>
      <c r="F7" s="32"/>
    </row>
    <row r="8" spans="1:10" x14ac:dyDescent="0.35">
      <c r="A8" s="1"/>
      <c r="B8" s="49" t="s">
        <v>70</v>
      </c>
      <c r="C8" s="49"/>
      <c r="D8" s="50" t="s">
        <v>68</v>
      </c>
      <c r="E8" s="51">
        <v>24</v>
      </c>
      <c r="F8" s="32"/>
    </row>
    <row r="9" spans="1:10" x14ac:dyDescent="0.35">
      <c r="A9" s="1"/>
      <c r="B9" s="49" t="s">
        <v>71</v>
      </c>
      <c r="C9" s="49"/>
      <c r="D9" s="50" t="s">
        <v>108</v>
      </c>
      <c r="E9" s="61" t="s">
        <v>109</v>
      </c>
      <c r="F9" s="60"/>
    </row>
    <row r="10" spans="1:10" x14ac:dyDescent="0.35">
      <c r="A10" s="1"/>
      <c r="B10" s="22"/>
      <c r="D10" s="25"/>
      <c r="E10" s="22" t="s">
        <v>59</v>
      </c>
      <c r="F10" s="23"/>
      <c r="G10" s="32"/>
    </row>
    <row r="11" spans="1:10" x14ac:dyDescent="0.35">
      <c r="A11" s="1"/>
      <c r="B11" s="22" t="s">
        <v>63</v>
      </c>
      <c r="C11" s="22"/>
      <c r="D11" s="22" t="s">
        <v>79</v>
      </c>
      <c r="E11" s="29">
        <f>E5</f>
        <v>4000</v>
      </c>
      <c r="F11" s="23"/>
      <c r="G11" s="32"/>
    </row>
    <row r="12" spans="1:10" x14ac:dyDescent="0.35">
      <c r="A12" s="1"/>
      <c r="B12" s="22"/>
      <c r="C12" s="22"/>
      <c r="D12" s="22"/>
      <c r="E12" s="22"/>
      <c r="F12" s="23"/>
      <c r="G12" s="32"/>
    </row>
    <row r="13" spans="1:10" ht="15.45" x14ac:dyDescent="0.4">
      <c r="A13" s="1"/>
      <c r="B13" s="23"/>
      <c r="C13" s="21" t="s">
        <v>88</v>
      </c>
      <c r="D13" s="21" t="s">
        <v>98</v>
      </c>
      <c r="E13" s="21" t="s">
        <v>98</v>
      </c>
      <c r="G13" s="32"/>
    </row>
    <row r="14" spans="1:10" ht="15.45" x14ac:dyDescent="0.4">
      <c r="A14" s="1"/>
      <c r="B14" s="21" t="s">
        <v>91</v>
      </c>
      <c r="C14" s="21" t="s">
        <v>77</v>
      </c>
      <c r="D14" s="21" t="s">
        <v>72</v>
      </c>
      <c r="E14" s="21" t="s">
        <v>73</v>
      </c>
      <c r="F14" s="21" t="s">
        <v>101</v>
      </c>
      <c r="G14" s="32"/>
    </row>
    <row r="15" spans="1:10" ht="15.45" x14ac:dyDescent="0.4">
      <c r="A15" s="1"/>
      <c r="B15" s="37" t="s">
        <v>97</v>
      </c>
      <c r="C15" s="25">
        <v>12</v>
      </c>
      <c r="D15" s="26">
        <v>24000</v>
      </c>
      <c r="E15" s="27">
        <f>IF(C15=0,0,D15/C15)</f>
        <v>2000</v>
      </c>
      <c r="F15" s="33">
        <f>IF(E15=0," ",D15/$E$11)</f>
        <v>6</v>
      </c>
      <c r="G15" s="32"/>
    </row>
    <row r="16" spans="1:10" x14ac:dyDescent="0.35">
      <c r="A16" s="1"/>
      <c r="B16" s="37" t="s">
        <v>102</v>
      </c>
      <c r="C16" s="29"/>
      <c r="D16" s="26">
        <v>0</v>
      </c>
      <c r="E16" s="28" t="str">
        <f>IF(D16=0," ",D16/$C$17)</f>
        <v xml:space="preserve"> </v>
      </c>
      <c r="F16" s="28" t="str">
        <f>IF(D16=0," ",D16/$E$11)</f>
        <v xml:space="preserve"> </v>
      </c>
      <c r="G16" s="32"/>
    </row>
    <row r="17" spans="1:8" ht="15.45" x14ac:dyDescent="0.4">
      <c r="A17" s="1"/>
      <c r="B17" s="21" t="s">
        <v>87</v>
      </c>
      <c r="C17" s="34">
        <f>SUM(C15:C16)</f>
        <v>12</v>
      </c>
      <c r="D17" s="54">
        <f>SUM(D15:D16)</f>
        <v>24000</v>
      </c>
      <c r="E17" s="30">
        <f>SUM(E15:E16)</f>
        <v>2000</v>
      </c>
      <c r="F17" s="33">
        <f>IF(E17=0," ",D17/$E$11)</f>
        <v>6</v>
      </c>
      <c r="G17" s="32"/>
    </row>
    <row r="18" spans="1:8" x14ac:dyDescent="0.35">
      <c r="A18" s="1"/>
      <c r="B18" s="23"/>
      <c r="C18" s="22"/>
      <c r="D18" s="22"/>
      <c r="E18" s="22"/>
      <c r="F18" s="22"/>
      <c r="G18" s="32"/>
    </row>
    <row r="19" spans="1:8" ht="15.45" x14ac:dyDescent="0.4">
      <c r="A19" s="1"/>
      <c r="B19" s="21" t="s">
        <v>41</v>
      </c>
      <c r="C19" s="21" t="s">
        <v>65</v>
      </c>
      <c r="D19" s="23"/>
      <c r="E19" s="21" t="s">
        <v>47</v>
      </c>
      <c r="F19" s="31" t="s">
        <v>2</v>
      </c>
      <c r="G19" s="32"/>
    </row>
    <row r="20" spans="1:8" x14ac:dyDescent="0.35">
      <c r="A20" s="1"/>
      <c r="B20" s="22" t="s">
        <v>58</v>
      </c>
      <c r="C20" s="22"/>
      <c r="D20" s="23"/>
      <c r="E20" s="26">
        <v>0</v>
      </c>
      <c r="F20" s="28">
        <f>IF($E$11=0,0,(E20/$E$11))</f>
        <v>0</v>
      </c>
      <c r="G20" s="32"/>
    </row>
    <row r="21" spans="1:8" x14ac:dyDescent="0.35">
      <c r="A21" s="1"/>
      <c r="B21" s="22" t="s">
        <v>43</v>
      </c>
      <c r="C21" s="22"/>
      <c r="D21" s="23"/>
      <c r="E21" s="26">
        <v>252</v>
      </c>
      <c r="F21" s="28">
        <f t="shared" ref="F21:F49" si="0">IF($E$11=0,0,(E21/$E$11))</f>
        <v>6.3E-2</v>
      </c>
      <c r="G21" s="32"/>
      <c r="H21" s="56" t="s">
        <v>85</v>
      </c>
    </row>
    <row r="22" spans="1:8" x14ac:dyDescent="0.35">
      <c r="A22" s="1"/>
      <c r="B22" s="22" t="s">
        <v>84</v>
      </c>
      <c r="C22" s="22"/>
      <c r="D22" s="23"/>
      <c r="E22" s="26">
        <v>0</v>
      </c>
      <c r="F22" s="28">
        <f t="shared" si="0"/>
        <v>0</v>
      </c>
      <c r="G22" s="32"/>
    </row>
    <row r="23" spans="1:8" x14ac:dyDescent="0.35">
      <c r="A23" s="1"/>
      <c r="B23" s="22" t="s">
        <v>34</v>
      </c>
      <c r="C23" s="22"/>
      <c r="D23" s="23"/>
      <c r="E23" s="26">
        <v>0</v>
      </c>
      <c r="F23" s="28">
        <f t="shared" si="0"/>
        <v>0</v>
      </c>
      <c r="G23" s="32"/>
    </row>
    <row r="24" spans="1:8" x14ac:dyDescent="0.35">
      <c r="A24" s="1"/>
      <c r="B24" s="22" t="s">
        <v>35</v>
      </c>
      <c r="C24" s="22"/>
      <c r="D24" s="23"/>
      <c r="E24" s="26">
        <v>0</v>
      </c>
      <c r="F24" s="28">
        <f t="shared" si="0"/>
        <v>0</v>
      </c>
      <c r="G24" s="32"/>
    </row>
    <row r="25" spans="1:8" x14ac:dyDescent="0.35">
      <c r="A25" s="1"/>
      <c r="B25" s="35" t="s">
        <v>104</v>
      </c>
      <c r="C25" s="22"/>
      <c r="D25" s="23"/>
      <c r="E25" s="26">
        <v>2000</v>
      </c>
      <c r="F25" s="28">
        <f t="shared" si="0"/>
        <v>0.5</v>
      </c>
      <c r="G25" s="32"/>
    </row>
    <row r="26" spans="1:8" x14ac:dyDescent="0.35">
      <c r="A26" s="1"/>
      <c r="B26" s="35" t="s">
        <v>3</v>
      </c>
      <c r="C26" s="26"/>
      <c r="D26" s="23"/>
      <c r="E26" s="26">
        <v>0</v>
      </c>
      <c r="F26" s="28">
        <f t="shared" si="0"/>
        <v>0</v>
      </c>
      <c r="G26" s="32"/>
    </row>
    <row r="27" spans="1:8" x14ac:dyDescent="0.35">
      <c r="A27" s="1"/>
      <c r="B27" s="35" t="s">
        <v>3</v>
      </c>
      <c r="C27" s="26"/>
      <c r="D27" s="23"/>
      <c r="E27" s="26">
        <v>0</v>
      </c>
      <c r="F27" s="28">
        <f t="shared" si="0"/>
        <v>0</v>
      </c>
      <c r="G27" s="32"/>
    </row>
    <row r="28" spans="1:8" x14ac:dyDescent="0.35">
      <c r="A28" s="1"/>
      <c r="B28" s="35" t="s">
        <v>3</v>
      </c>
      <c r="C28" s="22"/>
      <c r="D28" s="23"/>
      <c r="E28" s="26">
        <v>0</v>
      </c>
      <c r="F28" s="28">
        <f t="shared" si="0"/>
        <v>0</v>
      </c>
      <c r="G28" s="32"/>
    </row>
    <row r="29" spans="1:8" x14ac:dyDescent="0.35">
      <c r="A29" s="1"/>
      <c r="B29" s="35" t="s">
        <v>3</v>
      </c>
      <c r="C29" s="23"/>
      <c r="D29" s="23"/>
      <c r="E29" s="26">
        <v>0</v>
      </c>
      <c r="F29" s="28">
        <f t="shared" si="0"/>
        <v>0</v>
      </c>
      <c r="G29" s="32"/>
    </row>
    <row r="30" spans="1:8" x14ac:dyDescent="0.35">
      <c r="A30" s="1"/>
      <c r="B30" s="35" t="s">
        <v>3</v>
      </c>
      <c r="C30" s="23"/>
      <c r="D30" s="23"/>
      <c r="E30" s="26">
        <v>0</v>
      </c>
      <c r="F30" s="28">
        <f t="shared" si="0"/>
        <v>0</v>
      </c>
      <c r="G30" s="32"/>
    </row>
    <row r="31" spans="1:8" x14ac:dyDescent="0.35">
      <c r="A31" s="1"/>
      <c r="B31" s="22" t="s">
        <v>83</v>
      </c>
      <c r="C31" s="39">
        <v>0.5</v>
      </c>
      <c r="D31" s="23"/>
      <c r="E31" s="41">
        <f>C31*E11</f>
        <v>2000</v>
      </c>
      <c r="F31" s="28">
        <f t="shared" si="0"/>
        <v>0.5</v>
      </c>
      <c r="H31" s="59" t="s">
        <v>74</v>
      </c>
    </row>
    <row r="32" spans="1:8" ht="15.45" x14ac:dyDescent="0.4">
      <c r="A32" s="1"/>
      <c r="B32" s="22"/>
      <c r="C32" s="21" t="s">
        <v>48</v>
      </c>
      <c r="D32" s="36" t="s">
        <v>49</v>
      </c>
      <c r="E32" s="23"/>
      <c r="F32" s="28"/>
      <c r="G32" s="32"/>
      <c r="H32" s="59" t="s">
        <v>100</v>
      </c>
    </row>
    <row r="33" spans="1:9" x14ac:dyDescent="0.35">
      <c r="A33" s="1"/>
      <c r="B33" s="37" t="s">
        <v>38</v>
      </c>
      <c r="C33" s="38">
        <v>30</v>
      </c>
      <c r="D33" s="39">
        <v>30</v>
      </c>
      <c r="E33" s="40">
        <f t="shared" ref="E33" si="1">C33*D33</f>
        <v>900</v>
      </c>
      <c r="F33" s="28">
        <f t="shared" si="0"/>
        <v>0.22500000000000001</v>
      </c>
      <c r="G33" s="32"/>
    </row>
    <row r="34" spans="1:9" x14ac:dyDescent="0.35">
      <c r="A34" s="1"/>
      <c r="B34" s="22" t="s">
        <v>37</v>
      </c>
      <c r="C34" s="38">
        <v>20</v>
      </c>
      <c r="D34" s="39">
        <v>16</v>
      </c>
      <c r="E34" s="40">
        <f>C34*D34</f>
        <v>320</v>
      </c>
      <c r="F34" s="28">
        <f t="shared" si="0"/>
        <v>0.08</v>
      </c>
      <c r="G34" s="32"/>
    </row>
    <row r="35" spans="1:9" x14ac:dyDescent="0.35">
      <c r="A35" s="1"/>
      <c r="B35" s="22" t="s">
        <v>36</v>
      </c>
      <c r="C35" s="38">
        <v>0</v>
      </c>
      <c r="D35" s="39">
        <v>0</v>
      </c>
      <c r="E35" s="40">
        <f t="shared" ref="E35" si="2">C35*D35</f>
        <v>0</v>
      </c>
      <c r="F35" s="28">
        <f t="shared" si="0"/>
        <v>0</v>
      </c>
      <c r="G35" s="32"/>
    </row>
    <row r="36" spans="1:9" ht="15.45" x14ac:dyDescent="0.4">
      <c r="A36" s="1"/>
      <c r="B36" s="21" t="s">
        <v>44</v>
      </c>
      <c r="C36" s="23"/>
      <c r="D36" s="23"/>
      <c r="E36" s="23"/>
      <c r="F36" s="28"/>
      <c r="G36" s="32"/>
    </row>
    <row r="37" spans="1:9" x14ac:dyDescent="0.35">
      <c r="A37" s="1"/>
      <c r="B37" s="37" t="s">
        <v>45</v>
      </c>
      <c r="C37" s="23"/>
      <c r="D37" s="23"/>
      <c r="E37" s="41">
        <f>'2.Capital Asset Investment Cost'!G8</f>
        <v>11617</v>
      </c>
      <c r="F37" s="28">
        <f t="shared" si="0"/>
        <v>2.9042500000000002</v>
      </c>
      <c r="G37" s="32"/>
    </row>
    <row r="38" spans="1:9" x14ac:dyDescent="0.35">
      <c r="A38" s="1"/>
      <c r="B38" s="37" t="s">
        <v>46</v>
      </c>
      <c r="C38" s="23"/>
      <c r="D38" s="23"/>
      <c r="E38" s="41">
        <f>'2.Capital Asset Investment Cost'!H8</f>
        <v>2415</v>
      </c>
      <c r="F38" s="28">
        <f t="shared" si="0"/>
        <v>0.60375000000000001</v>
      </c>
      <c r="G38" s="32"/>
    </row>
    <row r="39" spans="1:9" ht="15.45" x14ac:dyDescent="0.4">
      <c r="A39" s="1"/>
      <c r="B39" s="21" t="s">
        <v>54</v>
      </c>
      <c r="C39" s="23"/>
      <c r="D39" s="23"/>
      <c r="E39" s="42">
        <f>SUM(E20:E38)</f>
        <v>19504</v>
      </c>
      <c r="F39" s="33">
        <f t="shared" si="0"/>
        <v>4.8760000000000003</v>
      </c>
      <c r="G39" s="32"/>
    </row>
    <row r="40" spans="1:9" x14ac:dyDescent="0.35">
      <c r="A40" s="1"/>
      <c r="B40" s="23"/>
      <c r="C40" s="23"/>
      <c r="D40" s="23"/>
      <c r="E40" s="23"/>
      <c r="F40" s="23"/>
      <c r="G40" s="24"/>
    </row>
    <row r="41" spans="1:9" ht="15.45" x14ac:dyDescent="0.4">
      <c r="A41" s="1"/>
      <c r="B41" s="36" t="s">
        <v>64</v>
      </c>
      <c r="C41" s="23"/>
      <c r="D41" s="23"/>
      <c r="E41" s="39">
        <v>500</v>
      </c>
      <c r="F41" s="28">
        <f t="shared" si="0"/>
        <v>0.125</v>
      </c>
      <c r="G41" s="24"/>
    </row>
    <row r="42" spans="1:9" ht="15.45" x14ac:dyDescent="0.4">
      <c r="A42" s="1"/>
      <c r="B42" s="36"/>
      <c r="C42" s="23"/>
      <c r="D42" s="22"/>
      <c r="E42" s="22"/>
      <c r="F42" s="22"/>
      <c r="G42" s="24"/>
    </row>
    <row r="43" spans="1:9" ht="15.45" x14ac:dyDescent="0.4">
      <c r="A43" s="1"/>
      <c r="B43" s="21" t="s">
        <v>50</v>
      </c>
      <c r="C43" s="22"/>
      <c r="D43" s="22"/>
      <c r="E43" s="42">
        <f>E41+E39</f>
        <v>20004</v>
      </c>
      <c r="F43" s="33">
        <f t="shared" si="0"/>
        <v>5.0010000000000003</v>
      </c>
      <c r="G43" s="32"/>
    </row>
    <row r="44" spans="1:9" x14ac:dyDescent="0.35">
      <c r="A44" s="1"/>
      <c r="B44" s="22"/>
      <c r="C44" s="22" t="s">
        <v>55</v>
      </c>
      <c r="D44" s="22"/>
      <c r="E44" s="22"/>
      <c r="F44" s="22"/>
      <c r="G44" s="32"/>
      <c r="H44" t="s">
        <v>56</v>
      </c>
    </row>
    <row r="45" spans="1:9" ht="15.45" x14ac:dyDescent="0.4">
      <c r="A45" s="1"/>
      <c r="B45" s="21" t="s">
        <v>99</v>
      </c>
      <c r="C45" s="38">
        <v>5</v>
      </c>
      <c r="D45" s="22" t="s">
        <v>1</v>
      </c>
      <c r="E45" s="43">
        <f>H45</f>
        <v>209.67500000000001</v>
      </c>
      <c r="F45" s="33">
        <f t="shared" si="0"/>
        <v>5.241875E-2</v>
      </c>
      <c r="G45" s="32"/>
      <c r="H45" s="3">
        <f>(E43-E37)*0.5*C45*0.01</f>
        <v>209.67500000000001</v>
      </c>
      <c r="I45" t="s">
        <v>86</v>
      </c>
    </row>
    <row r="46" spans="1:9" x14ac:dyDescent="0.35">
      <c r="A46" s="1"/>
      <c r="B46" s="22"/>
      <c r="C46" s="22"/>
      <c r="D46" s="22"/>
      <c r="E46" s="22"/>
      <c r="F46" s="22"/>
      <c r="G46" s="32"/>
    </row>
    <row r="47" spans="1:9" ht="15.45" x14ac:dyDescent="0.4">
      <c r="A47" s="1"/>
      <c r="B47" s="21" t="s">
        <v>51</v>
      </c>
      <c r="C47" s="22"/>
      <c r="D47" s="22"/>
      <c r="E47" s="43">
        <f>E45+E43</f>
        <v>20213.674999999999</v>
      </c>
      <c r="F47" s="33">
        <f t="shared" si="0"/>
        <v>5.0534187499999996</v>
      </c>
      <c r="G47" s="32"/>
    </row>
    <row r="48" spans="1:9" x14ac:dyDescent="0.35">
      <c r="A48" s="1"/>
      <c r="B48" s="22"/>
      <c r="C48" s="22"/>
      <c r="D48" s="22"/>
      <c r="E48" s="22"/>
      <c r="F48" s="22"/>
      <c r="G48" s="32"/>
    </row>
    <row r="49" spans="1:10" ht="15.45" x14ac:dyDescent="0.4">
      <c r="A49" s="1"/>
      <c r="B49" s="21" t="s">
        <v>52</v>
      </c>
      <c r="C49" s="22"/>
      <c r="D49" s="22"/>
      <c r="E49" s="53">
        <f>D17-E47</f>
        <v>3786.3250000000007</v>
      </c>
      <c r="F49" s="33">
        <f t="shared" si="0"/>
        <v>0.94658125000000015</v>
      </c>
      <c r="G49" s="32"/>
    </row>
    <row r="50" spans="1:10" x14ac:dyDescent="0.35">
      <c r="A50" s="1"/>
      <c r="B50" s="22" t="s">
        <v>80</v>
      </c>
      <c r="C50" s="22"/>
      <c r="D50" s="22"/>
      <c r="E50" s="22"/>
      <c r="F50" s="22"/>
      <c r="G50" s="32"/>
    </row>
    <row r="51" spans="1:10" ht="15.45" x14ac:dyDescent="0.4">
      <c r="A51" s="1"/>
      <c r="B51" s="21" t="s">
        <v>57</v>
      </c>
      <c r="C51" s="22"/>
      <c r="D51" s="22"/>
      <c r="E51" s="21" t="s">
        <v>96</v>
      </c>
      <c r="F51" s="31" t="s">
        <v>77</v>
      </c>
      <c r="G51" s="32"/>
    </row>
    <row r="52" spans="1:10" ht="15.45" x14ac:dyDescent="0.4">
      <c r="A52" s="1"/>
      <c r="B52" s="21" t="s">
        <v>76</v>
      </c>
      <c r="C52" s="22"/>
      <c r="D52" s="22"/>
      <c r="E52" s="52">
        <f>E11</f>
        <v>4000</v>
      </c>
      <c r="F52" s="34">
        <f>C17</f>
        <v>12</v>
      </c>
      <c r="G52" s="32"/>
      <c r="I52" s="1"/>
    </row>
    <row r="53" spans="1:10" ht="15.45" x14ac:dyDescent="0.4">
      <c r="A53" s="1"/>
      <c r="B53" s="21"/>
      <c r="C53" s="22"/>
      <c r="D53" s="22"/>
      <c r="E53" s="52"/>
      <c r="F53" s="34"/>
      <c r="G53" s="32"/>
      <c r="I53" s="1"/>
    </row>
    <row r="54" spans="1:10" ht="15.45" x14ac:dyDescent="0.4">
      <c r="A54" s="1"/>
      <c r="B54" s="21"/>
      <c r="C54" s="22"/>
      <c r="D54" s="22"/>
      <c r="E54" s="55" t="s">
        <v>95</v>
      </c>
      <c r="F54" s="55" t="s">
        <v>94</v>
      </c>
      <c r="G54" s="32"/>
    </row>
    <row r="55" spans="1:10" ht="15.45" x14ac:dyDescent="0.4">
      <c r="A55" s="1"/>
      <c r="B55" s="21" t="s">
        <v>93</v>
      </c>
      <c r="C55" s="22"/>
      <c r="D55" s="22"/>
      <c r="E55" s="31">
        <f>IF($E$52=0,0,D17/E52)</f>
        <v>6</v>
      </c>
      <c r="F55" s="58">
        <f>IF(F52=0,0,D17/F52)</f>
        <v>2000</v>
      </c>
      <c r="G55" s="32"/>
      <c r="J55" s="2"/>
    </row>
    <row r="56" spans="1:10" ht="15.45" x14ac:dyDescent="0.4">
      <c r="A56" s="1"/>
      <c r="B56" s="21" t="s">
        <v>92</v>
      </c>
      <c r="C56" s="22"/>
      <c r="D56" s="22"/>
      <c r="E56" s="33">
        <f>IF(E52=0,0,E47/E52)</f>
        <v>5.0534187499999996</v>
      </c>
      <c r="F56" s="30">
        <f>IF(F52=0,0,E47/F52)</f>
        <v>1684.4729166666666</v>
      </c>
      <c r="G56" s="32"/>
      <c r="J56" s="2"/>
    </row>
    <row r="57" spans="1:10" ht="15.45" x14ac:dyDescent="0.4">
      <c r="A57" s="1"/>
      <c r="B57" s="21" t="s">
        <v>60</v>
      </c>
      <c r="C57" s="22"/>
      <c r="D57" s="22"/>
      <c r="E57" s="44">
        <f>IF(E52=0,0,E49/E52)</f>
        <v>0.94658125000000015</v>
      </c>
      <c r="F57" s="53">
        <f>IF(F52=0,0,E49/F52)</f>
        <v>315.52708333333339</v>
      </c>
      <c r="G57" s="32"/>
      <c r="J57" s="2"/>
    </row>
    <row r="58" spans="1:10" ht="15.45" x14ac:dyDescent="0.4">
      <c r="A58" s="1"/>
      <c r="B58" s="21"/>
      <c r="C58" s="22"/>
      <c r="D58" s="22"/>
      <c r="E58" s="21"/>
      <c r="G58" s="32"/>
    </row>
    <row r="59" spans="1:10" ht="15.45" x14ac:dyDescent="0.4">
      <c r="A59" s="1"/>
      <c r="B59" s="21" t="s">
        <v>78</v>
      </c>
      <c r="C59" s="22"/>
      <c r="D59" s="22"/>
      <c r="E59" s="33">
        <f>E56</f>
        <v>5.0534187499999996</v>
      </c>
      <c r="F59" s="42">
        <f>IF(F52=0,0,E47/F52)</f>
        <v>1684.4729166666666</v>
      </c>
      <c r="G59" s="32"/>
    </row>
    <row r="60" spans="1:10" x14ac:dyDescent="0.35">
      <c r="A60" s="1"/>
      <c r="B60" s="22"/>
      <c r="C60" s="22"/>
      <c r="D60" s="22"/>
      <c r="E60" s="28"/>
      <c r="F60" s="22"/>
      <c r="G60" s="32"/>
    </row>
    <row r="61" spans="1:10" ht="15.45" x14ac:dyDescent="0.4">
      <c r="A61" s="1"/>
      <c r="B61" s="21" t="s">
        <v>89</v>
      </c>
      <c r="C61" s="21"/>
      <c r="D61" s="21"/>
      <c r="E61" s="33">
        <f>IF(E52=0,0,((E47-E37)/E52))</f>
        <v>2.1491687499999999</v>
      </c>
      <c r="F61" s="30">
        <f>IF(F52=0,0,(E47-E38)/F52)</f>
        <v>1483.2229166666666</v>
      </c>
      <c r="G61" s="32"/>
    </row>
    <row r="62" spans="1:10" x14ac:dyDescent="0.35">
      <c r="A62" s="1"/>
      <c r="B62" s="57" t="s">
        <v>90</v>
      </c>
      <c r="C62" s="32"/>
      <c r="D62" s="32"/>
      <c r="E62" s="32"/>
      <c r="F62" s="32"/>
      <c r="G62" s="32"/>
    </row>
    <row r="63" spans="1:10" x14ac:dyDescent="0.35">
      <c r="A63" s="1"/>
      <c r="B63" s="64" t="s">
        <v>107</v>
      </c>
      <c r="C63" s="65"/>
      <c r="D63" s="65"/>
      <c r="E63" s="65"/>
      <c r="F63" s="66"/>
      <c r="G63" s="32"/>
    </row>
    <row r="64" spans="1:10" x14ac:dyDescent="0.35">
      <c r="B64" s="24"/>
      <c r="C64" s="24"/>
      <c r="D64" s="24"/>
      <c r="E64" s="24"/>
      <c r="F64" s="24"/>
      <c r="G64" s="24"/>
    </row>
    <row r="65" spans="2:7" x14ac:dyDescent="0.35">
      <c r="B65" s="24"/>
      <c r="C65" s="24"/>
      <c r="D65" s="24"/>
      <c r="E65" s="24"/>
      <c r="F65" s="24"/>
      <c r="G65" s="24"/>
    </row>
    <row r="66" spans="2:7" x14ac:dyDescent="0.35">
      <c r="B66" s="24"/>
      <c r="C66" s="24"/>
      <c r="D66" s="24"/>
      <c r="E66" s="24"/>
      <c r="F66" s="24"/>
      <c r="G66" s="24"/>
    </row>
    <row r="67" spans="2:7" x14ac:dyDescent="0.35">
      <c r="B67" s="24"/>
      <c r="C67" s="24"/>
      <c r="D67" s="24"/>
      <c r="E67" s="24"/>
      <c r="F67" s="24"/>
      <c r="G67" s="24"/>
    </row>
    <row r="68" spans="2:7" x14ac:dyDescent="0.35">
      <c r="B68" s="24"/>
      <c r="C68" s="24"/>
      <c r="D68" s="24"/>
      <c r="E68" s="24"/>
      <c r="F68" s="24"/>
      <c r="G68" s="24"/>
    </row>
    <row r="69" spans="2:7" x14ac:dyDescent="0.35">
      <c r="B69" s="24"/>
      <c r="C69" s="24"/>
      <c r="D69" s="24"/>
      <c r="E69" s="24"/>
      <c r="F69" s="24"/>
      <c r="G69" s="24"/>
    </row>
    <row r="70" spans="2:7" x14ac:dyDescent="0.35">
      <c r="B70" s="24"/>
      <c r="C70" s="24"/>
      <c r="D70" s="24"/>
      <c r="E70" s="24"/>
      <c r="F70" s="24"/>
      <c r="G70" s="24"/>
    </row>
    <row r="71" spans="2:7" x14ac:dyDescent="0.35">
      <c r="B71" s="24"/>
      <c r="C71" s="24"/>
      <c r="D71" s="24"/>
      <c r="E71" s="24"/>
      <c r="F71" s="24"/>
      <c r="G71" s="24"/>
    </row>
    <row r="72" spans="2:7" x14ac:dyDescent="0.35">
      <c r="B72" s="24"/>
      <c r="C72" s="24"/>
      <c r="D72" s="24"/>
      <c r="E72" s="24"/>
      <c r="F72" s="24"/>
      <c r="G72" s="24"/>
    </row>
    <row r="73" spans="2:7" x14ac:dyDescent="0.35">
      <c r="B73" s="24"/>
      <c r="C73" s="24"/>
      <c r="D73" s="24"/>
      <c r="E73" s="24"/>
      <c r="F73" s="24"/>
      <c r="G73" s="24"/>
    </row>
    <row r="74" spans="2:7" x14ac:dyDescent="0.35">
      <c r="B74" s="24"/>
      <c r="C74" s="24"/>
      <c r="D74" s="24"/>
      <c r="E74" s="24"/>
      <c r="F74" s="24"/>
      <c r="G74" s="24"/>
    </row>
    <row r="75" spans="2:7" x14ac:dyDescent="0.35">
      <c r="B75" s="24"/>
      <c r="C75" s="24"/>
      <c r="D75" s="24"/>
      <c r="E75" s="24"/>
      <c r="F75" s="24"/>
      <c r="G75" s="24"/>
    </row>
    <row r="76" spans="2:7" x14ac:dyDescent="0.35">
      <c r="B76" s="24"/>
      <c r="C76" s="24"/>
      <c r="D76" s="24"/>
      <c r="E76" s="24"/>
      <c r="F76" s="24"/>
      <c r="G76" s="24"/>
    </row>
    <row r="77" spans="2:7" x14ac:dyDescent="0.35">
      <c r="B77" s="24"/>
      <c r="C77" s="24"/>
      <c r="D77" s="24"/>
      <c r="E77" s="24"/>
      <c r="F77" s="24"/>
      <c r="G77" s="24"/>
    </row>
  </sheetData>
  <sheetProtection sheet="1" objects="1" scenarios="1"/>
  <mergeCells count="3">
    <mergeCell ref="C3:D3"/>
    <mergeCell ref="B63:F63"/>
    <mergeCell ref="B1:F1"/>
  </mergeCells>
  <pageMargins left="0.95" right="0.45" top="0.75" bottom="0.75" header="0.3" footer="0.3"/>
  <pageSetup scale="72" orientation="portrait" r:id="rId1"/>
  <headerFooter>
    <oddFooter xml:space="preserve">&amp;L&amp;F&amp;R&amp;A
</oddFooter>
  </headerFooter>
  <ignoredErrors>
    <ignoredError sqref="F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43D2-2996-4FA3-9D8D-5B50BC61D6E8}">
  <sheetPr>
    <pageSetUpPr fitToPage="1"/>
  </sheetPr>
  <dimension ref="B1:K39"/>
  <sheetViews>
    <sheetView workbookViewId="0">
      <selection activeCell="B3" sqref="B3:J3"/>
    </sheetView>
  </sheetViews>
  <sheetFormatPr defaultRowHeight="15" x14ac:dyDescent="0.35"/>
  <cols>
    <col min="1" max="1" width="4.875" customWidth="1"/>
    <col min="2" max="2" width="17.5625" customWidth="1"/>
    <col min="3" max="3" width="9.0625" customWidth="1"/>
    <col min="4" max="4" width="12.4375" customWidth="1"/>
    <col min="5" max="5" width="11" customWidth="1"/>
    <col min="6" max="6" width="10.1875" customWidth="1"/>
    <col min="7" max="7" width="10.0625" customWidth="1"/>
    <col min="8" max="8" width="10.375" customWidth="1"/>
    <col min="9" max="9" width="10.625" customWidth="1"/>
    <col min="11" max="11" width="10.8125" customWidth="1"/>
  </cols>
  <sheetData>
    <row r="1" spans="2:11" ht="17.600000000000001" x14ac:dyDescent="0.4">
      <c r="B1" s="69" t="s">
        <v>5</v>
      </c>
      <c r="C1" s="69"/>
      <c r="D1" s="69"/>
      <c r="E1" s="70"/>
      <c r="F1" s="70"/>
      <c r="G1" s="70"/>
      <c r="H1" s="70"/>
      <c r="I1" s="70"/>
      <c r="J1" s="70"/>
      <c r="K1" s="70"/>
    </row>
    <row r="2" spans="2:11" ht="15.45" x14ac:dyDescent="0.4">
      <c r="B2" s="71"/>
      <c r="C2" s="71"/>
      <c r="D2" s="71"/>
      <c r="E2" s="71"/>
      <c r="F2" s="72"/>
      <c r="G2" s="72"/>
      <c r="H2" s="4" t="s">
        <v>6</v>
      </c>
      <c r="I2" s="5">
        <v>2020</v>
      </c>
      <c r="J2" s="6"/>
      <c r="K2" s="6"/>
    </row>
    <row r="3" spans="2:11" ht="15.45" x14ac:dyDescent="0.4">
      <c r="B3" s="73" t="s">
        <v>105</v>
      </c>
      <c r="C3" s="74"/>
      <c r="D3" s="74"/>
      <c r="E3" s="75"/>
      <c r="F3" s="75"/>
      <c r="G3" s="75"/>
      <c r="H3" s="75"/>
      <c r="I3" s="75"/>
      <c r="J3" s="76"/>
      <c r="K3" s="6"/>
    </row>
    <row r="4" spans="2:11" ht="15.45" x14ac:dyDescent="0.4">
      <c r="B4" s="4" t="s">
        <v>7</v>
      </c>
      <c r="C4" s="4"/>
      <c r="D4" s="4"/>
      <c r="E4" s="7"/>
      <c r="F4" s="8"/>
      <c r="G4" s="6"/>
      <c r="H4" s="6" t="s">
        <v>8</v>
      </c>
      <c r="I4" s="6"/>
      <c r="J4" s="70" t="s">
        <v>9</v>
      </c>
      <c r="K4" s="68"/>
    </row>
    <row r="5" spans="2:11" ht="15.45" x14ac:dyDescent="0.4">
      <c r="F5" s="9"/>
      <c r="G5" s="6" t="s">
        <v>10</v>
      </c>
      <c r="H5" s="6" t="s">
        <v>11</v>
      </c>
      <c r="I5" s="6"/>
      <c r="J5" s="4" t="s">
        <v>12</v>
      </c>
      <c r="K5" s="6" t="s">
        <v>13</v>
      </c>
    </row>
    <row r="6" spans="2:11" ht="15.45" x14ac:dyDescent="0.4">
      <c r="B6" s="4" t="s">
        <v>14</v>
      </c>
      <c r="C6" s="4"/>
      <c r="D6" s="4"/>
      <c r="G6" s="10">
        <f>H19</f>
        <v>1567</v>
      </c>
      <c r="H6" s="10">
        <f>K19</f>
        <v>400</v>
      </c>
      <c r="I6" s="10"/>
      <c r="J6" s="10">
        <f>E19</f>
        <v>15000</v>
      </c>
      <c r="K6" s="11">
        <f>J6-H19</f>
        <v>13433</v>
      </c>
    </row>
    <row r="7" spans="2:11" ht="15.45" x14ac:dyDescent="0.4">
      <c r="B7" s="4" t="s">
        <v>15</v>
      </c>
      <c r="C7" s="4"/>
      <c r="D7" s="4"/>
      <c r="G7" s="10">
        <f>H36</f>
        <v>10050</v>
      </c>
      <c r="H7" s="10">
        <f>K36</f>
        <v>2015</v>
      </c>
      <c r="I7" s="10"/>
      <c r="J7" s="10">
        <f>E36</f>
        <v>50500</v>
      </c>
      <c r="K7" s="11">
        <f>J7-H36</f>
        <v>40450</v>
      </c>
    </row>
    <row r="8" spans="2:11" ht="15.45" x14ac:dyDescent="0.4">
      <c r="B8" s="4" t="s">
        <v>16</v>
      </c>
      <c r="C8" s="4"/>
      <c r="D8" s="4"/>
      <c r="G8" s="12">
        <f>SUM(G6:G7)</f>
        <v>11617</v>
      </c>
      <c r="H8" s="20">
        <f>H6+H7</f>
        <v>2415</v>
      </c>
    </row>
    <row r="9" spans="2:11" x14ac:dyDescent="0.35">
      <c r="B9" s="13" t="s">
        <v>17</v>
      </c>
      <c r="C9" s="13"/>
      <c r="D9" s="13"/>
      <c r="K9" s="7" t="s">
        <v>18</v>
      </c>
    </row>
    <row r="10" spans="2:11" ht="15.45" x14ac:dyDescent="0.4">
      <c r="B10" s="4"/>
      <c r="C10" s="4" t="s">
        <v>40</v>
      </c>
      <c r="D10" s="14" t="s">
        <v>19</v>
      </c>
      <c r="E10" s="14" t="s">
        <v>19</v>
      </c>
      <c r="F10" s="14" t="s">
        <v>20</v>
      </c>
      <c r="G10" s="14" t="s">
        <v>21</v>
      </c>
      <c r="H10" s="14" t="s">
        <v>10</v>
      </c>
      <c r="I10" s="14" t="s">
        <v>4</v>
      </c>
      <c r="J10" s="14" t="s">
        <v>22</v>
      </c>
      <c r="K10" s="14" t="s">
        <v>23</v>
      </c>
    </row>
    <row r="11" spans="2:11" ht="15.45" x14ac:dyDescent="0.4">
      <c r="B11" s="4"/>
      <c r="C11" s="4" t="s">
        <v>75</v>
      </c>
      <c r="D11" s="14" t="s">
        <v>24</v>
      </c>
      <c r="E11" s="14" t="s">
        <v>24</v>
      </c>
      <c r="F11" s="14" t="s">
        <v>25</v>
      </c>
      <c r="G11" s="14" t="s">
        <v>26</v>
      </c>
      <c r="H11" s="14" t="s">
        <v>27</v>
      </c>
      <c r="I11" s="14" t="s">
        <v>28</v>
      </c>
      <c r="J11" s="14" t="s">
        <v>29</v>
      </c>
      <c r="K11" s="14" t="s">
        <v>11</v>
      </c>
    </row>
    <row r="12" spans="2:11" x14ac:dyDescent="0.35">
      <c r="B12" s="5" t="s">
        <v>39</v>
      </c>
      <c r="C12" s="5">
        <v>10</v>
      </c>
      <c r="D12" s="19">
        <v>50000</v>
      </c>
      <c r="E12" s="18">
        <f>IF(C12=0,0,C12*D12*0.01)</f>
        <v>5000</v>
      </c>
      <c r="F12" s="5">
        <v>5</v>
      </c>
      <c r="G12" s="5">
        <v>10</v>
      </c>
      <c r="H12" s="10">
        <f>ROUND(IF(F12=0,0,((E12-(G12*0.01*E12))/F12)),0)</f>
        <v>900</v>
      </c>
      <c r="I12" s="10">
        <f>ROUND(((E12+(G12*0.01*E12)))/2,0)</f>
        <v>2750</v>
      </c>
      <c r="J12" s="15">
        <v>4</v>
      </c>
      <c r="K12" s="10">
        <f>ROUND(E12*J12*0.01,0)</f>
        <v>200</v>
      </c>
    </row>
    <row r="13" spans="2:11" x14ac:dyDescent="0.35">
      <c r="B13" s="5" t="s">
        <v>81</v>
      </c>
      <c r="C13" s="5">
        <v>100</v>
      </c>
      <c r="D13" s="19">
        <v>10000</v>
      </c>
      <c r="E13" s="18">
        <f t="shared" ref="E13:E18" si="0">IF(C13=0,0,C13*D13*0.01)</f>
        <v>10000</v>
      </c>
      <c r="F13" s="5">
        <v>15</v>
      </c>
      <c r="G13" s="5">
        <v>0</v>
      </c>
      <c r="H13" s="10">
        <f t="shared" ref="H13:H18" si="1">ROUND(IF(F13=0,0,((E13-(G13*0.01*E13))/F13)),0)</f>
        <v>667</v>
      </c>
      <c r="I13" s="10">
        <f t="shared" ref="I13:I18" si="2">ROUND(((E13+(G13*0.01*E13)))/2,0)</f>
        <v>5000</v>
      </c>
      <c r="J13" s="15">
        <v>2</v>
      </c>
      <c r="K13" s="10">
        <f t="shared" ref="K13:K18" si="3">ROUND(E13*J13*0.01,0)</f>
        <v>200</v>
      </c>
    </row>
    <row r="14" spans="2:11" x14ac:dyDescent="0.35">
      <c r="B14" s="5" t="s">
        <v>3</v>
      </c>
      <c r="C14" s="5"/>
      <c r="D14" s="19"/>
      <c r="E14" s="18">
        <f t="shared" si="0"/>
        <v>0</v>
      </c>
      <c r="F14" s="5">
        <v>10</v>
      </c>
      <c r="G14" s="5">
        <v>0</v>
      </c>
      <c r="H14" s="10">
        <f t="shared" si="1"/>
        <v>0</v>
      </c>
      <c r="I14" s="10">
        <f t="shared" si="2"/>
        <v>0</v>
      </c>
      <c r="J14" s="15">
        <v>3</v>
      </c>
      <c r="K14" s="10">
        <f t="shared" si="3"/>
        <v>0</v>
      </c>
    </row>
    <row r="15" spans="2:11" x14ac:dyDescent="0.35">
      <c r="B15" s="5" t="s">
        <v>3</v>
      </c>
      <c r="C15" s="5"/>
      <c r="D15" s="19"/>
      <c r="E15" s="18">
        <f t="shared" si="0"/>
        <v>0</v>
      </c>
      <c r="F15" s="5">
        <v>0</v>
      </c>
      <c r="G15" s="5">
        <v>0</v>
      </c>
      <c r="H15" s="10">
        <f t="shared" si="1"/>
        <v>0</v>
      </c>
      <c r="I15" s="10">
        <f t="shared" si="2"/>
        <v>0</v>
      </c>
      <c r="J15" s="15">
        <v>0</v>
      </c>
      <c r="K15" s="10">
        <f t="shared" si="3"/>
        <v>0</v>
      </c>
    </row>
    <row r="16" spans="2:11" x14ac:dyDescent="0.35">
      <c r="B16" s="5" t="s">
        <v>3</v>
      </c>
      <c r="C16" s="5"/>
      <c r="D16" s="19"/>
      <c r="E16" s="18">
        <f t="shared" si="0"/>
        <v>0</v>
      </c>
      <c r="F16" s="5">
        <v>0</v>
      </c>
      <c r="G16" s="5">
        <v>0</v>
      </c>
      <c r="H16" s="10">
        <f t="shared" si="1"/>
        <v>0</v>
      </c>
      <c r="I16" s="10">
        <f t="shared" si="2"/>
        <v>0</v>
      </c>
      <c r="J16" s="15">
        <v>0</v>
      </c>
      <c r="K16" s="10">
        <f t="shared" si="3"/>
        <v>0</v>
      </c>
    </row>
    <row r="17" spans="2:11" x14ac:dyDescent="0.35">
      <c r="B17" s="5" t="s">
        <v>3</v>
      </c>
      <c r="C17" s="5"/>
      <c r="D17" s="19"/>
      <c r="E17" s="18">
        <f t="shared" si="0"/>
        <v>0</v>
      </c>
      <c r="F17" s="5">
        <v>0</v>
      </c>
      <c r="G17" s="5">
        <v>0</v>
      </c>
      <c r="H17" s="10">
        <f t="shared" si="1"/>
        <v>0</v>
      </c>
      <c r="I17" s="10">
        <f t="shared" si="2"/>
        <v>0</v>
      </c>
      <c r="J17" s="15">
        <v>0</v>
      </c>
      <c r="K17" s="10">
        <f t="shared" si="3"/>
        <v>0</v>
      </c>
    </row>
    <row r="18" spans="2:11" x14ac:dyDescent="0.35">
      <c r="B18" s="5" t="s">
        <v>3</v>
      </c>
      <c r="C18" s="5"/>
      <c r="D18" s="19"/>
      <c r="E18" s="18">
        <f t="shared" si="0"/>
        <v>0</v>
      </c>
      <c r="F18" s="5">
        <v>0</v>
      </c>
      <c r="G18" s="5">
        <v>0</v>
      </c>
      <c r="H18" s="10">
        <f t="shared" si="1"/>
        <v>0</v>
      </c>
      <c r="I18" s="10">
        <f t="shared" si="2"/>
        <v>0</v>
      </c>
      <c r="J18" s="15">
        <v>0</v>
      </c>
      <c r="K18" s="10">
        <f t="shared" si="3"/>
        <v>0</v>
      </c>
    </row>
    <row r="19" spans="2:11" ht="15.45" x14ac:dyDescent="0.4">
      <c r="B19" s="4" t="s">
        <v>16</v>
      </c>
      <c r="C19" s="4"/>
      <c r="D19" s="4"/>
      <c r="E19" s="12">
        <f>SUM(E12:E18)</f>
        <v>15000</v>
      </c>
      <c r="F19" s="7"/>
      <c r="G19" s="7"/>
      <c r="H19" s="12">
        <f>SUM(H12:H18)</f>
        <v>1567</v>
      </c>
      <c r="I19" s="12">
        <f>SUM(I12:I18)</f>
        <v>7750</v>
      </c>
      <c r="J19" s="7"/>
      <c r="K19" s="12">
        <f>SUM(K12:K18)</f>
        <v>400</v>
      </c>
    </row>
    <row r="20" spans="2:11" ht="15.45" x14ac:dyDescent="0.4">
      <c r="B20" s="4"/>
      <c r="C20" s="4"/>
      <c r="D20" s="4"/>
      <c r="E20" s="7"/>
      <c r="F20" s="4"/>
      <c r="G20" s="4"/>
      <c r="H20" s="7"/>
      <c r="I20" s="7"/>
      <c r="J20" s="7"/>
      <c r="K20" s="7"/>
    </row>
    <row r="21" spans="2:11" ht="15.45" x14ac:dyDescent="0.4">
      <c r="B21" s="16" t="s">
        <v>30</v>
      </c>
      <c r="C21" s="16"/>
      <c r="D21" s="16"/>
      <c r="E21" s="7"/>
      <c r="F21" s="8"/>
      <c r="G21" s="4"/>
      <c r="H21" s="12"/>
      <c r="I21" s="7"/>
      <c r="J21" s="7"/>
      <c r="K21" s="12"/>
    </row>
    <row r="22" spans="2:11" ht="15.45" x14ac:dyDescent="0.4">
      <c r="B22" s="17" t="s">
        <v>31</v>
      </c>
      <c r="C22" s="17"/>
      <c r="D22" s="17"/>
      <c r="E22" s="7"/>
      <c r="F22" s="8"/>
      <c r="G22" s="7"/>
      <c r="H22" s="7"/>
      <c r="I22" s="12"/>
      <c r="J22" s="7"/>
      <c r="K22" s="7"/>
    </row>
    <row r="23" spans="2:11" ht="15.45" x14ac:dyDescent="0.4">
      <c r="B23" s="7"/>
      <c r="C23" s="7"/>
      <c r="D23" s="7"/>
      <c r="E23" s="7"/>
      <c r="F23" s="7"/>
      <c r="G23" s="7"/>
      <c r="H23" s="12"/>
      <c r="I23" s="12"/>
      <c r="J23" s="7"/>
      <c r="K23" s="12"/>
    </row>
    <row r="24" spans="2:11" ht="15.45" x14ac:dyDescent="0.4">
      <c r="B24" s="4" t="s">
        <v>32</v>
      </c>
      <c r="C24" s="4"/>
      <c r="D24" s="4"/>
      <c r="K24" s="7" t="s">
        <v>18</v>
      </c>
    </row>
    <row r="25" spans="2:11" ht="15.45" x14ac:dyDescent="0.4">
      <c r="B25" s="4"/>
      <c r="C25" s="4" t="s">
        <v>40</v>
      </c>
      <c r="D25" s="14" t="s">
        <v>19</v>
      </c>
      <c r="E25" s="14" t="s">
        <v>19</v>
      </c>
      <c r="F25" s="14" t="s">
        <v>20</v>
      </c>
      <c r="G25" s="14" t="s">
        <v>21</v>
      </c>
      <c r="H25" s="14" t="s">
        <v>10</v>
      </c>
      <c r="I25" s="14" t="s">
        <v>4</v>
      </c>
      <c r="J25" s="14" t="s">
        <v>22</v>
      </c>
      <c r="K25" s="14" t="s">
        <v>23</v>
      </c>
    </row>
    <row r="26" spans="2:11" ht="15.45" x14ac:dyDescent="0.4">
      <c r="B26" s="4"/>
      <c r="C26" s="4" t="s">
        <v>75</v>
      </c>
      <c r="D26" s="14" t="s">
        <v>24</v>
      </c>
      <c r="E26" s="14" t="s">
        <v>24</v>
      </c>
      <c r="F26" s="14" t="s">
        <v>25</v>
      </c>
      <c r="G26" s="14" t="s">
        <v>26</v>
      </c>
      <c r="H26" s="14" t="s">
        <v>27</v>
      </c>
      <c r="I26" s="14" t="s">
        <v>28</v>
      </c>
      <c r="J26" s="14" t="s">
        <v>29</v>
      </c>
      <c r="K26" s="14" t="s">
        <v>33</v>
      </c>
    </row>
    <row r="27" spans="2:11" x14ac:dyDescent="0.35">
      <c r="B27" s="5" t="s">
        <v>103</v>
      </c>
      <c r="C27" s="5">
        <v>100</v>
      </c>
      <c r="D27" s="19">
        <v>50000</v>
      </c>
      <c r="E27" s="18">
        <f>IF(C27=0,0,C27*D27*0.01)</f>
        <v>50000</v>
      </c>
      <c r="F27" s="5">
        <v>5</v>
      </c>
      <c r="G27" s="5">
        <v>0</v>
      </c>
      <c r="H27" s="10">
        <f>ROUND(IF(F27=0,0,((E27-(G27*0.01*E27))/F27)),0)</f>
        <v>10000</v>
      </c>
      <c r="I27" s="10">
        <f>ROUND(((E27+(G27*0.01*E27)))/2,0)</f>
        <v>25000</v>
      </c>
      <c r="J27" s="15">
        <v>4</v>
      </c>
      <c r="K27" s="10">
        <f>ROUND(E27*J27*0.01,0)</f>
        <v>2000</v>
      </c>
    </row>
    <row r="28" spans="2:11" x14ac:dyDescent="0.35">
      <c r="B28" s="5" t="s">
        <v>42</v>
      </c>
      <c r="C28" s="5">
        <v>5</v>
      </c>
      <c r="D28" s="19">
        <v>10000</v>
      </c>
      <c r="E28" s="18">
        <f t="shared" ref="E28:E35" si="4">IF(C28=0,0,C28*D28*0.01)</f>
        <v>500</v>
      </c>
      <c r="F28" s="5">
        <v>10</v>
      </c>
      <c r="G28" s="5">
        <v>0</v>
      </c>
      <c r="H28" s="10">
        <f t="shared" ref="H28:H35" si="5">ROUND(IF(F28=0,0,((E28-(G28*0.01*E28))/F28)),0)</f>
        <v>50</v>
      </c>
      <c r="I28" s="10">
        <f t="shared" ref="I28:I35" si="6">ROUND(((E28+(G28*0.01*E28)))/2,0)</f>
        <v>250</v>
      </c>
      <c r="J28" s="15">
        <v>3</v>
      </c>
      <c r="K28" s="10">
        <f t="shared" ref="K28:K35" si="7">ROUND(E28*J28*0.01,0)</f>
        <v>15</v>
      </c>
    </row>
    <row r="29" spans="2:11" x14ac:dyDescent="0.35">
      <c r="B29" s="5" t="s">
        <v>3</v>
      </c>
      <c r="C29" s="5"/>
      <c r="D29" s="19"/>
      <c r="E29" s="18">
        <f t="shared" si="4"/>
        <v>0</v>
      </c>
      <c r="F29" s="5">
        <v>0</v>
      </c>
      <c r="G29" s="5">
        <v>0</v>
      </c>
      <c r="H29" s="10">
        <f t="shared" si="5"/>
        <v>0</v>
      </c>
      <c r="I29" s="10">
        <f t="shared" si="6"/>
        <v>0</v>
      </c>
      <c r="J29" s="15">
        <v>0</v>
      </c>
      <c r="K29" s="10">
        <f t="shared" si="7"/>
        <v>0</v>
      </c>
    </row>
    <row r="30" spans="2:11" x14ac:dyDescent="0.35">
      <c r="B30" s="5" t="s">
        <v>3</v>
      </c>
      <c r="C30" s="5"/>
      <c r="D30" s="19"/>
      <c r="E30" s="18">
        <f t="shared" si="4"/>
        <v>0</v>
      </c>
      <c r="F30" s="5">
        <v>0</v>
      </c>
      <c r="G30" s="5">
        <v>0</v>
      </c>
      <c r="H30" s="10">
        <f t="shared" si="5"/>
        <v>0</v>
      </c>
      <c r="I30" s="10">
        <f t="shared" si="6"/>
        <v>0</v>
      </c>
      <c r="J30" s="15">
        <v>0</v>
      </c>
      <c r="K30" s="10">
        <f t="shared" si="7"/>
        <v>0</v>
      </c>
    </row>
    <row r="31" spans="2:11" x14ac:dyDescent="0.35">
      <c r="B31" s="5" t="s">
        <v>3</v>
      </c>
      <c r="C31" s="5"/>
      <c r="D31" s="19"/>
      <c r="E31" s="18">
        <f t="shared" si="4"/>
        <v>0</v>
      </c>
      <c r="F31" s="5">
        <v>0</v>
      </c>
      <c r="G31" s="5">
        <v>0</v>
      </c>
      <c r="H31" s="10">
        <f t="shared" si="5"/>
        <v>0</v>
      </c>
      <c r="I31" s="10">
        <f t="shared" si="6"/>
        <v>0</v>
      </c>
      <c r="J31" s="15">
        <v>0</v>
      </c>
      <c r="K31" s="10">
        <f t="shared" si="7"/>
        <v>0</v>
      </c>
    </row>
    <row r="32" spans="2:11" x14ac:dyDescent="0.35">
      <c r="B32" s="5" t="s">
        <v>3</v>
      </c>
      <c r="C32" s="5"/>
      <c r="D32" s="19"/>
      <c r="E32" s="18">
        <f t="shared" si="4"/>
        <v>0</v>
      </c>
      <c r="F32" s="5">
        <v>0</v>
      </c>
      <c r="G32" s="5">
        <v>0</v>
      </c>
      <c r="H32" s="10">
        <f t="shared" si="5"/>
        <v>0</v>
      </c>
      <c r="I32" s="10">
        <f t="shared" si="6"/>
        <v>0</v>
      </c>
      <c r="J32" s="15">
        <v>0</v>
      </c>
      <c r="K32" s="10">
        <f t="shared" si="7"/>
        <v>0</v>
      </c>
    </row>
    <row r="33" spans="2:11" x14ac:dyDescent="0.35">
      <c r="B33" s="5" t="s">
        <v>3</v>
      </c>
      <c r="C33" s="5"/>
      <c r="D33" s="19"/>
      <c r="E33" s="18">
        <f t="shared" si="4"/>
        <v>0</v>
      </c>
      <c r="F33" s="5">
        <v>0</v>
      </c>
      <c r="G33" s="5">
        <v>0</v>
      </c>
      <c r="H33" s="10">
        <f t="shared" si="5"/>
        <v>0</v>
      </c>
      <c r="I33" s="10">
        <f t="shared" si="6"/>
        <v>0</v>
      </c>
      <c r="J33" s="15">
        <v>0</v>
      </c>
      <c r="K33" s="10">
        <f t="shared" si="7"/>
        <v>0</v>
      </c>
    </row>
    <row r="34" spans="2:11" x14ac:dyDescent="0.35">
      <c r="B34" s="5" t="s">
        <v>3</v>
      </c>
      <c r="C34" s="5"/>
      <c r="D34" s="19"/>
      <c r="E34" s="18">
        <f t="shared" si="4"/>
        <v>0</v>
      </c>
      <c r="F34" s="5">
        <v>0</v>
      </c>
      <c r="G34" s="5">
        <v>0</v>
      </c>
      <c r="H34" s="10">
        <f t="shared" si="5"/>
        <v>0</v>
      </c>
      <c r="I34" s="10">
        <f t="shared" si="6"/>
        <v>0</v>
      </c>
      <c r="J34" s="15">
        <v>0</v>
      </c>
      <c r="K34" s="10">
        <f t="shared" si="7"/>
        <v>0</v>
      </c>
    </row>
    <row r="35" spans="2:11" x14ac:dyDescent="0.35">
      <c r="B35" s="5" t="s">
        <v>3</v>
      </c>
      <c r="C35" s="5"/>
      <c r="D35" s="19"/>
      <c r="E35" s="18">
        <f t="shared" si="4"/>
        <v>0</v>
      </c>
      <c r="F35" s="5">
        <v>0</v>
      </c>
      <c r="G35" s="5">
        <v>0</v>
      </c>
      <c r="H35" s="10">
        <f t="shared" si="5"/>
        <v>0</v>
      </c>
      <c r="I35" s="10">
        <f t="shared" si="6"/>
        <v>0</v>
      </c>
      <c r="J35" s="15">
        <v>0</v>
      </c>
      <c r="K35" s="10">
        <f t="shared" si="7"/>
        <v>0</v>
      </c>
    </row>
    <row r="36" spans="2:11" ht="15.45" x14ac:dyDescent="0.4">
      <c r="B36" s="4" t="s">
        <v>16</v>
      </c>
      <c r="C36" s="4"/>
      <c r="D36" s="4"/>
      <c r="E36" s="12">
        <f>SUM(E27:E35)</f>
        <v>50500</v>
      </c>
      <c r="F36" s="7"/>
      <c r="G36" s="7"/>
      <c r="H36" s="12">
        <f>SUM(H27:H35)</f>
        <v>10050</v>
      </c>
      <c r="I36" s="12">
        <f>SUM(I27:I35)</f>
        <v>25250</v>
      </c>
      <c r="J36" s="7"/>
      <c r="K36" s="12">
        <f>SUM(K27:K35)</f>
        <v>2015</v>
      </c>
    </row>
    <row r="37" spans="2:11" ht="15.45" x14ac:dyDescent="0.4">
      <c r="B37" s="4"/>
      <c r="C37" s="4"/>
      <c r="D37" s="4"/>
      <c r="E37" s="7"/>
      <c r="F37" s="4"/>
      <c r="G37" s="4"/>
      <c r="H37" s="7"/>
      <c r="I37" s="7"/>
      <c r="J37" s="7"/>
      <c r="K37" s="7"/>
    </row>
    <row r="38" spans="2:11" ht="15.45" x14ac:dyDescent="0.4">
      <c r="B38" s="16" t="s">
        <v>30</v>
      </c>
      <c r="C38" s="16"/>
      <c r="D38" s="16"/>
      <c r="E38" s="7"/>
      <c r="F38" s="8"/>
      <c r="G38" s="4"/>
      <c r="H38" s="12"/>
      <c r="I38" s="7"/>
      <c r="J38" s="7"/>
      <c r="K38" s="12"/>
    </row>
    <row r="39" spans="2:11" x14ac:dyDescent="0.35">
      <c r="B39" s="17" t="s">
        <v>61</v>
      </c>
      <c r="C39" s="17"/>
      <c r="D39" s="17"/>
    </row>
  </sheetData>
  <sheetProtection sheet="1" objects="1" scenarios="1"/>
  <mergeCells count="4">
    <mergeCell ref="B1:K1"/>
    <mergeCell ref="B2:G2"/>
    <mergeCell ref="B3:J3"/>
    <mergeCell ref="J4:K4"/>
  </mergeCells>
  <pageMargins left="0.7" right="0.7" top="0.75" bottom="0.75" header="0.3" footer="0.3"/>
  <pageSetup scale="68"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Deer Hunting Income &amp; Costs</vt:lpstr>
      <vt:lpstr>2.Capital Asset Investment Cost</vt:lpstr>
      <vt:lpstr>'1. Deer Hunting Income &amp; Costs'!Print_Area</vt:lpstr>
      <vt:lpstr>'2.Capital Asset Investment Cost'!Print_Area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2020-10-07T14:54:52Z</cp:lastPrinted>
  <dcterms:created xsi:type="dcterms:W3CDTF">2013-09-24T22:58:37Z</dcterms:created>
  <dcterms:modified xsi:type="dcterms:W3CDTF">2020-10-10T22:43:14Z</dcterms:modified>
</cp:coreProperties>
</file>