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6-2020\G. Hay and Geazing Addition 10-6-2020\G. Update 10-6-2020\"/>
    </mc:Choice>
  </mc:AlternateContent>
  <xr:revisionPtr revIDLastSave="0" documentId="13_ncr:1_{9244CFB3-36F3-4E81-9EEB-21BD1B31676F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Hay Harvesting Cost" sheetId="2" r:id="rId1"/>
    <sheet name="2. Hay Capital Assets Cost " sheetId="1" r:id="rId2"/>
    <sheet name="3.Cash Implications-Investment" sheetId="6" r:id="rId3"/>
  </sheets>
  <definedNames>
    <definedName name="_xlnm.Print_Area" localSheetId="0">'1. Hay Harvesting Cost'!$B$1:$I$72</definedName>
    <definedName name="_xlnm.Print_Area" localSheetId="1">'2. Hay Capital Assets Cost '!$B$1:$K$30</definedName>
    <definedName name="_xlnm.Print_Area" localSheetId="2">'3.Cash Implications-Investment'!$B$1:$D$34</definedName>
  </definedNames>
  <calcPr calcId="181029"/>
</workbook>
</file>

<file path=xl/calcChain.xml><?xml version="1.0" encoding="utf-8"?>
<calcChain xmlns="http://schemas.openxmlformats.org/spreadsheetml/2006/main">
  <c r="G4" i="1" l="1"/>
  <c r="D4" i="1"/>
  <c r="F12" i="2" l="1"/>
  <c r="H12" i="2" s="1"/>
  <c r="G29" i="2"/>
  <c r="G12" i="2" l="1"/>
  <c r="F33" i="2"/>
  <c r="H59" i="2" l="1"/>
  <c r="H62" i="2" s="1"/>
  <c r="H58" i="2"/>
  <c r="K62" i="2" s="1"/>
  <c r="H19" i="2"/>
  <c r="G9" i="2"/>
  <c r="G62" i="2" s="1"/>
  <c r="I12" i="2" l="1"/>
  <c r="I58" i="2" l="1"/>
  <c r="I59" i="2"/>
  <c r="I62" i="2"/>
  <c r="F51" i="2"/>
  <c r="E47" i="2"/>
  <c r="E46" i="2"/>
  <c r="F46" i="2" s="1"/>
  <c r="H46" i="2" s="1"/>
  <c r="E43" i="2"/>
  <c r="E42" i="2"/>
  <c r="F42" i="2" s="1"/>
  <c r="H42" i="2" s="1"/>
  <c r="E39" i="2"/>
  <c r="E38" i="2"/>
  <c r="F38" i="2" s="1"/>
  <c r="H38" i="2" s="1"/>
  <c r="F52" i="2"/>
  <c r="H52" i="2" s="1"/>
  <c r="F50" i="2"/>
  <c r="H50" i="2" s="1"/>
  <c r="F49" i="2"/>
  <c r="H49" i="2" s="1"/>
  <c r="F45" i="2"/>
  <c r="H45" i="2" s="1"/>
  <c r="F41" i="2"/>
  <c r="H41" i="2" s="1"/>
  <c r="F37" i="2"/>
  <c r="H37" i="2" s="1"/>
  <c r="H51" i="2" l="1"/>
  <c r="E34" i="2"/>
  <c r="F34" i="2" s="1"/>
  <c r="H34" i="2" s="1"/>
  <c r="H33" i="2"/>
  <c r="E35" i="2"/>
  <c r="C32" i="6" l="1"/>
  <c r="C18" i="6"/>
  <c r="C35" i="2" l="1"/>
  <c r="F35" i="2" s="1"/>
  <c r="H35" i="2" s="1"/>
  <c r="C39" i="2" l="1"/>
  <c r="C43" i="2" l="1"/>
  <c r="F39" i="2"/>
  <c r="H39" i="2" s="1"/>
  <c r="F69" i="2"/>
  <c r="C47" i="2" l="1"/>
  <c r="F43" i="2"/>
  <c r="H43" i="2" s="1"/>
  <c r="G69" i="2"/>
  <c r="C52" i="2" l="1"/>
  <c r="F47" i="2"/>
  <c r="H47" i="2" s="1"/>
  <c r="H56" i="2" s="1"/>
  <c r="K63" i="2" s="1"/>
  <c r="E26" i="1"/>
  <c r="E25" i="1"/>
  <c r="E24" i="1"/>
  <c r="E23" i="1"/>
  <c r="E22" i="1"/>
  <c r="E21" i="1"/>
  <c r="E20" i="1"/>
  <c r="E19" i="1"/>
  <c r="E18" i="1"/>
  <c r="E17" i="1"/>
  <c r="H17" i="1" l="1"/>
  <c r="I17" i="1"/>
  <c r="K17" i="1"/>
  <c r="H18" i="1"/>
  <c r="I18" i="1"/>
  <c r="K18" i="1"/>
  <c r="H19" i="1"/>
  <c r="I19" i="1"/>
  <c r="K19" i="1"/>
  <c r="H20" i="1"/>
  <c r="I20" i="1"/>
  <c r="K20" i="1"/>
  <c r="H21" i="1"/>
  <c r="I21" i="1"/>
  <c r="K21" i="1"/>
  <c r="H22" i="1"/>
  <c r="I22" i="1"/>
  <c r="K22" i="1"/>
  <c r="H23" i="1"/>
  <c r="I23" i="1"/>
  <c r="K23" i="1"/>
  <c r="H24" i="1"/>
  <c r="I24" i="1"/>
  <c r="K24" i="1"/>
  <c r="H25" i="1"/>
  <c r="I25" i="1"/>
  <c r="K25" i="1"/>
  <c r="H26" i="1"/>
  <c r="I26" i="1"/>
  <c r="K26" i="1"/>
  <c r="E27" i="1"/>
  <c r="J8" i="1" s="1"/>
  <c r="I27" i="1" l="1"/>
  <c r="D20" i="2" s="1"/>
  <c r="F20" i="2" s="1"/>
  <c r="H20" i="2" s="1"/>
  <c r="K27" i="1"/>
  <c r="G8" i="1" s="1"/>
  <c r="H27" i="1"/>
  <c r="F18" i="2" l="1"/>
  <c r="H18" i="2" s="1"/>
  <c r="H10" i="1"/>
  <c r="H12" i="1"/>
  <c r="E8" i="1"/>
  <c r="K8" i="1"/>
  <c r="F17" i="2" l="1"/>
  <c r="H17" i="2" s="1"/>
  <c r="F12" i="1"/>
  <c r="F10" i="1"/>
  <c r="F21" i="2" l="1"/>
  <c r="H22" i="2" s="1"/>
  <c r="K61" i="2" s="1"/>
  <c r="K64" i="2" s="1"/>
  <c r="G17" i="2"/>
  <c r="G19" i="2"/>
  <c r="D9" i="2"/>
  <c r="E9" i="2" s="1"/>
  <c r="G20" i="2" l="1"/>
  <c r="G18" i="2"/>
  <c r="H61" i="2"/>
  <c r="F56" i="2" s="1"/>
  <c r="I19" i="2"/>
  <c r="I17" i="2"/>
  <c r="I18" i="2"/>
  <c r="I21" i="2"/>
  <c r="H9" i="2"/>
  <c r="I20" i="2"/>
  <c r="L61" i="2" l="1"/>
  <c r="F22" i="2" s="1"/>
  <c r="G61" i="2"/>
  <c r="I61" i="2" s="1"/>
  <c r="F58" i="2"/>
  <c r="I22" i="2"/>
  <c r="G64" i="2" l="1"/>
  <c r="I64" i="2" s="1"/>
  <c r="H64" i="2" s="1"/>
  <c r="F61" i="2"/>
</calcChain>
</file>

<file path=xl/sharedStrings.xml><?xml version="1.0" encoding="utf-8"?>
<sst xmlns="http://schemas.openxmlformats.org/spreadsheetml/2006/main" count="218" uniqueCount="139">
  <si>
    <t>Fiscal Year</t>
  </si>
  <si>
    <t>Summary of Replacement Cost Calculations</t>
  </si>
  <si>
    <t>Capital</t>
  </si>
  <si>
    <t xml:space="preserve">Estimated </t>
  </si>
  <si>
    <t xml:space="preserve"> Recovery</t>
  </si>
  <si>
    <t>Repairs</t>
  </si>
  <si>
    <t>Beginning</t>
  </si>
  <si>
    <t>Ending</t>
  </si>
  <si>
    <t>Totals</t>
  </si>
  <si>
    <t xml:space="preserve">   Estimated </t>
  </si>
  <si>
    <t>Replacement</t>
  </si>
  <si>
    <t xml:space="preserve">Useful </t>
  </si>
  <si>
    <t xml:space="preserve">Salvage </t>
  </si>
  <si>
    <t>Cost Recovery</t>
  </si>
  <si>
    <t>Average</t>
  </si>
  <si>
    <t>Annual</t>
  </si>
  <si>
    <t>Cost</t>
  </si>
  <si>
    <t>Life</t>
  </si>
  <si>
    <t>Value %</t>
  </si>
  <si>
    <t xml:space="preserve">Annual </t>
  </si>
  <si>
    <t>Investment*</t>
  </si>
  <si>
    <t xml:space="preserve">Repairs** </t>
  </si>
  <si>
    <t>Other</t>
  </si>
  <si>
    <t>**Repairs and maintenance cost and fuel and oil input in main cash indirect cost data.</t>
  </si>
  <si>
    <t>Pounds</t>
  </si>
  <si>
    <t>Tons</t>
  </si>
  <si>
    <t>Per Bale</t>
  </si>
  <si>
    <t>Rate $/Bale</t>
  </si>
  <si>
    <t xml:space="preserve">Total </t>
  </si>
  <si>
    <t>Per Ton</t>
  </si>
  <si>
    <t>Portion</t>
  </si>
  <si>
    <t>Tractor</t>
  </si>
  <si>
    <t xml:space="preserve"> to Hay %</t>
  </si>
  <si>
    <t>Capital Replacement Cost or Depreciation</t>
  </si>
  <si>
    <t>Per Hour</t>
  </si>
  <si>
    <t>Baler</t>
  </si>
  <si>
    <t>Twine or Wire</t>
  </si>
  <si>
    <t>Acres/Hr.</t>
  </si>
  <si>
    <t>Mower</t>
  </si>
  <si>
    <t>Maintenance</t>
  </si>
  <si>
    <t xml:space="preserve">  % of Cost</t>
  </si>
  <si>
    <t>Bale Produced</t>
  </si>
  <si>
    <t>Owner Machinery and Paid Labor Cost of Hay Harvest</t>
  </si>
  <si>
    <t xml:space="preserve">Tractor Fuel </t>
  </si>
  <si>
    <t>Labor</t>
  </si>
  <si>
    <t xml:space="preserve">  Hours/Day</t>
  </si>
  <si>
    <t>Weeks</t>
  </si>
  <si>
    <t>Days/Week</t>
  </si>
  <si>
    <t>Annual Hours</t>
  </si>
  <si>
    <t>Annual Cost</t>
  </si>
  <si>
    <t xml:space="preserve">   Annual </t>
  </si>
  <si>
    <t>Notes</t>
  </si>
  <si>
    <t xml:space="preserve">   Labor cost per Hour</t>
  </si>
  <si>
    <t>________________________________________________</t>
  </si>
  <si>
    <t>Total Bales</t>
  </si>
  <si>
    <t xml:space="preserve">  Acres</t>
  </si>
  <si>
    <t>Insurance or Other Costs</t>
  </si>
  <si>
    <t>Added Labor Required</t>
  </si>
  <si>
    <t>Current on Going Activity - Change to Custom Hire</t>
  </si>
  <si>
    <t xml:space="preserve">Potential or </t>
  </si>
  <si>
    <t>Trade in Value</t>
  </si>
  <si>
    <t>Total Value of Trade In or Sale</t>
  </si>
  <si>
    <t xml:space="preserve">      Comments</t>
  </si>
  <si>
    <t xml:space="preserve">Total Investment Requirement </t>
  </si>
  <si>
    <t>Cash Investment Implications for Ownership Verses Custom Hire</t>
  </si>
  <si>
    <t>Equipment and  Machinery Investment at Replacement Cost or Depreciation and Repair Cost</t>
  </si>
  <si>
    <t>Equipment and Machinery</t>
  </si>
  <si>
    <t>Currently Owned</t>
  </si>
  <si>
    <t>To Replace if Custom Hire</t>
  </si>
  <si>
    <t>Equipment and Machinery Operating Cost and Labor</t>
  </si>
  <si>
    <t xml:space="preserve">Estimated owner cost of harvesting hay versus custom hire </t>
  </si>
  <si>
    <t>Cost of Hay</t>
  </si>
  <si>
    <t xml:space="preserve">Hay Harvesting Cost With Owned Equipment  Machinery and Labor Versus Custom Hire </t>
  </si>
  <si>
    <t>% of Costs</t>
  </si>
  <si>
    <t xml:space="preserve">Calculating Annual Replacement Recovery Cost for Equipment and Machinery Assets </t>
  </si>
  <si>
    <t>*Average investment based replacement cost and salvage value or cost +salvage value divided by 2.</t>
  </si>
  <si>
    <t>Rake</t>
  </si>
  <si>
    <t>Other Operation</t>
  </si>
  <si>
    <t>$/Acre</t>
  </si>
  <si>
    <t>Acres In Field</t>
  </si>
  <si>
    <t>Yield - Bales/Acre</t>
  </si>
  <si>
    <t>Tractor Fuel Etc.</t>
  </si>
  <si>
    <t>______________________________________________________________________________________________</t>
  </si>
  <si>
    <t>Operating and Labor Cost to Harvest Acres in Field Chosen to Calculate Cost</t>
  </si>
  <si>
    <t>Total Annual</t>
  </si>
  <si>
    <t>Ownership</t>
  </si>
  <si>
    <t>Yield - Tons/Acre</t>
  </si>
  <si>
    <t>Weight Lb.</t>
  </si>
  <si>
    <t>Total Equipment and Machinery Annual Ownership Cost</t>
  </si>
  <si>
    <t>Ownership Cost</t>
  </si>
  <si>
    <t xml:space="preserve">Custom Rates </t>
  </si>
  <si>
    <t xml:space="preserve">       Custom</t>
  </si>
  <si>
    <t>Yes</t>
  </si>
  <si>
    <t xml:space="preserve">Total Annual Volume of Production </t>
  </si>
  <si>
    <t xml:space="preserve">    Total </t>
  </si>
  <si>
    <t>Choice of Typical Hay Field Used to Calculate Operating Cost to Harvest Hay</t>
  </si>
  <si>
    <t>Bale Mover - Haul Hay</t>
  </si>
  <si>
    <t>Total Annual Saving (Loss) If Using Custom Hire</t>
  </si>
  <si>
    <t>Yield/Ac.</t>
  </si>
  <si>
    <t xml:space="preserve">       Tons </t>
  </si>
  <si>
    <t>Ave. Bales/Acre</t>
  </si>
  <si>
    <t>Representative Cutting</t>
  </si>
  <si>
    <t>I need data on operating - fuel costs etc.. per acre of typical hay field harvested.</t>
  </si>
  <si>
    <t>Per cutting</t>
  </si>
  <si>
    <t>Round Baler</t>
  </si>
  <si>
    <t>Trailer</t>
  </si>
  <si>
    <t>Mower-Conditioner</t>
  </si>
  <si>
    <t>Representative of all hay.</t>
  </si>
  <si>
    <t xml:space="preserve">      Total Annual Hay Production - Bales</t>
  </si>
  <si>
    <t>Per Acre Cost</t>
  </si>
  <si>
    <t xml:space="preserve"> Per Acre</t>
  </si>
  <si>
    <t xml:space="preserve"> Hay Harvest Equipment and Machinery Annual Costs</t>
  </si>
  <si>
    <t>Annual Acres Harvested</t>
  </si>
  <si>
    <t>Balance Sheet Value</t>
  </si>
  <si>
    <t>Per Bale Cost</t>
  </si>
  <si>
    <t xml:space="preserve">Acres Harvested Annually - Yield (Bales &amp; Tons} </t>
  </si>
  <si>
    <t>Total Tons</t>
  </si>
  <si>
    <t>Annual Repair and Maintenance - Sheet 2</t>
  </si>
  <si>
    <t>Is added hired labor cost required (Yes or No)</t>
  </si>
  <si>
    <t>Bale Wrap</t>
  </si>
  <si>
    <t>Total Custom Hire Harvesting Cost</t>
  </si>
  <si>
    <t>Total Ownership, Operating and Indirect Harvest Cost</t>
  </si>
  <si>
    <t>Machinery Ownership Cost - See Sheet 2.</t>
  </si>
  <si>
    <t xml:space="preserve">*Management Plus Indirect or Overhead </t>
  </si>
  <si>
    <t>Total Harvest Annual Operating Cost As Percent of Total</t>
  </si>
  <si>
    <t>Check</t>
  </si>
  <si>
    <t>Annual Hired Labor Cost</t>
  </si>
  <si>
    <t>Includes salary plus, taxes, benefits and housing.</t>
  </si>
  <si>
    <t>Pickup Truck</t>
  </si>
  <si>
    <t xml:space="preserve">Total Ownership Cost </t>
  </si>
  <si>
    <t>Total Ownership Cost Percent of Harvest Total Costs</t>
  </si>
  <si>
    <t>Version 10/4/2020</t>
  </si>
  <si>
    <t>Interest Cost</t>
  </si>
  <si>
    <t>Total Indirect Cost Including Management and Overhead*</t>
  </si>
  <si>
    <t>Indirect When Custom Hire Management and Overhead*</t>
  </si>
  <si>
    <t>Includes all operating, plus travel and organization.</t>
  </si>
  <si>
    <t>Harvest and haul grass hay</t>
  </si>
  <si>
    <t xml:space="preserve">Hay harvest cost versus custom hire needs user data. Contract all harvest activities. Example to illustrate reports.  </t>
  </si>
  <si>
    <t>Average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</si>
</sst>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"/>
    <numFmt numFmtId="168" formatCode="[$$-409]#,##0"/>
    <numFmt numFmtId="169" formatCode="&quot;$&quot;#,##0.0"/>
    <numFmt numFmtId="170" formatCode="_(* #,##0_);_(* \(#,##0\);_(* &quot;-&quot;?_);_(@_)"/>
    <numFmt numFmtId="171" formatCode="0.0%"/>
    <numFmt numFmtId="172" formatCode="#,##0.0;[Red]#,##0.0"/>
    <numFmt numFmtId="173" formatCode="#,##0.0_);\(#,##0.0\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2"/>
      <color rgb="FF3333FF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/>
    <xf numFmtId="6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6" fontId="7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" fontId="10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164" fontId="12" fillId="0" borderId="0" xfId="14" applyNumberFormat="1" applyFont="1" applyProtection="1">
      <protection locked="0"/>
    </xf>
    <xf numFmtId="164" fontId="0" fillId="0" borderId="0" xfId="14" applyNumberFormat="1" applyFont="1"/>
    <xf numFmtId="164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165" fontId="12" fillId="0" borderId="0" xfId="14" applyNumberFormat="1" applyFont="1" applyProtection="1">
      <protection locked="0"/>
    </xf>
    <xf numFmtId="165" fontId="0" fillId="0" borderId="0" xfId="0" applyNumberFormat="1"/>
    <xf numFmtId="166" fontId="0" fillId="0" borderId="0" xfId="0" applyNumberFormat="1"/>
    <xf numFmtId="6" fontId="0" fillId="0" borderId="0" xfId="0" applyNumberFormat="1"/>
    <xf numFmtId="167" fontId="12" fillId="0" borderId="0" xfId="14" applyNumberFormat="1" applyFont="1" applyProtection="1">
      <protection locked="0"/>
    </xf>
    <xf numFmtId="168" fontId="8" fillId="0" borderId="0" xfId="0" applyNumberFormat="1" applyFont="1" applyFill="1" applyBorder="1" applyAlignment="1" applyProtection="1">
      <protection locked="0"/>
    </xf>
    <xf numFmtId="0" fontId="12" fillId="0" borderId="0" xfId="0" applyFont="1"/>
    <xf numFmtId="165" fontId="11" fillId="0" borderId="0" xfId="0" applyNumberFormat="1" applyFont="1"/>
    <xf numFmtId="8" fontId="11" fillId="0" borderId="0" xfId="0" applyNumberFormat="1" applyFont="1"/>
    <xf numFmtId="166" fontId="11" fillId="0" borderId="0" xfId="0" applyNumberFormat="1" applyFont="1"/>
    <xf numFmtId="0" fontId="3" fillId="0" borderId="0" xfId="0" applyFont="1"/>
    <xf numFmtId="0" fontId="11" fillId="0" borderId="0" xfId="0" applyFont="1" applyAlignment="1">
      <alignment horizontal="right"/>
    </xf>
    <xf numFmtId="165" fontId="7" fillId="0" borderId="0" xfId="14" applyNumberFormat="1" applyFont="1" applyProtection="1">
      <protection locked="0"/>
    </xf>
    <xf numFmtId="165" fontId="7" fillId="0" borderId="0" xfId="14" applyNumberFormat="1" applyFont="1" applyProtection="1"/>
    <xf numFmtId="167" fontId="7" fillId="0" borderId="0" xfId="14" applyNumberFormat="1" applyFont="1" applyProtection="1"/>
    <xf numFmtId="0" fontId="12" fillId="0" borderId="0" xfId="0" applyFont="1" applyProtection="1">
      <protection locked="0"/>
    </xf>
    <xf numFmtId="0" fontId="6" fillId="0" borderId="0" xfId="0" applyFont="1"/>
    <xf numFmtId="0" fontId="0" fillId="0" borderId="0" xfId="0" applyFont="1" applyAlignment="1">
      <alignment horizontal="center"/>
    </xf>
    <xf numFmtId="165" fontId="6" fillId="0" borderId="0" xfId="14" applyNumberFormat="1" applyFont="1" applyProtection="1"/>
    <xf numFmtId="165" fontId="6" fillId="0" borderId="0" xfId="14" applyNumberFormat="1" applyFont="1" applyAlignment="1" applyProtection="1">
      <alignment horizontal="right"/>
    </xf>
    <xf numFmtId="166" fontId="11" fillId="0" borderId="0" xfId="0" applyNumberFormat="1" applyFont="1" applyAlignment="1">
      <alignment horizontal="right"/>
    </xf>
    <xf numFmtId="164" fontId="11" fillId="0" borderId="0" xfId="14" applyNumberFormat="1" applyFont="1" applyAlignment="1">
      <alignment horizontal="center"/>
    </xf>
    <xf numFmtId="165" fontId="6" fillId="0" borderId="0" xfId="14" applyNumberFormat="1" applyFont="1" applyAlignment="1" applyProtection="1">
      <alignment horizontal="center"/>
      <protection locked="0"/>
    </xf>
    <xf numFmtId="166" fontId="12" fillId="0" borderId="0" xfId="14" applyNumberFormat="1" applyFont="1" applyProtection="1">
      <protection locked="0"/>
    </xf>
    <xf numFmtId="0" fontId="11" fillId="0" borderId="0" xfId="0" applyFont="1" applyAlignment="1">
      <alignment horizontal="center"/>
    </xf>
    <xf numFmtId="0" fontId="12" fillId="0" borderId="1" xfId="0" applyFont="1" applyBorder="1" applyProtection="1">
      <protection locked="0"/>
    </xf>
    <xf numFmtId="6" fontId="11" fillId="0" borderId="0" xfId="0" applyNumberFormat="1" applyFont="1"/>
    <xf numFmtId="8" fontId="6" fillId="0" borderId="0" xfId="14" applyNumberFormat="1" applyFont="1" applyProtection="1"/>
    <xf numFmtId="169" fontId="1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9" fontId="11" fillId="0" borderId="0" xfId="0" applyNumberFormat="1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6" fontId="14" fillId="0" borderId="0" xfId="0" applyNumberFormat="1" applyFont="1" applyFill="1" applyBorder="1" applyAlignment="1" applyProtection="1"/>
    <xf numFmtId="171" fontId="0" fillId="0" borderId="0" xfId="15" applyNumberFormat="1" applyFont="1"/>
    <xf numFmtId="171" fontId="11" fillId="0" borderId="0" xfId="15" applyNumberFormat="1" applyFont="1"/>
    <xf numFmtId="0" fontId="11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protection locked="0"/>
    </xf>
    <xf numFmtId="165" fontId="12" fillId="0" borderId="1" xfId="14" applyNumberFormat="1" applyFont="1" applyBorder="1" applyProtection="1">
      <protection locked="0"/>
    </xf>
    <xf numFmtId="167" fontId="12" fillId="0" borderId="1" xfId="14" applyNumberFormat="1" applyFont="1" applyBorder="1" applyProtection="1">
      <protection locked="0"/>
    </xf>
    <xf numFmtId="0" fontId="11" fillId="0" borderId="0" xfId="0" applyFont="1" applyAlignment="1">
      <alignment horizontal="right"/>
    </xf>
    <xf numFmtId="0" fontId="12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15" fillId="0" borderId="0" xfId="0" applyFont="1"/>
    <xf numFmtId="164" fontId="11" fillId="0" borderId="0" xfId="0" applyNumberFormat="1" applyFont="1"/>
    <xf numFmtId="167" fontId="7" fillId="0" borderId="5" xfId="14" applyNumberFormat="1" applyFont="1" applyBorder="1" applyProtection="1"/>
    <xf numFmtId="164" fontId="12" fillId="0" borderId="1" xfId="14" applyNumberFormat="1" applyFont="1" applyBorder="1" applyProtection="1">
      <protection locked="0"/>
    </xf>
    <xf numFmtId="167" fontId="7" fillId="0" borderId="0" xfId="14" applyNumberFormat="1" applyFont="1" applyBorder="1" applyProtection="1"/>
    <xf numFmtId="0" fontId="12" fillId="0" borderId="6" xfId="0" applyFont="1" applyBorder="1" applyProtection="1">
      <protection locked="0"/>
    </xf>
    <xf numFmtId="164" fontId="7" fillId="0" borderId="0" xfId="14" applyNumberFormat="1" applyFont="1" applyBorder="1" applyProtection="1"/>
    <xf numFmtId="14" fontId="0" fillId="0" borderId="0" xfId="0" applyNumberFormat="1"/>
    <xf numFmtId="170" fontId="0" fillId="0" borderId="0" xfId="0" applyNumberFormat="1" applyProtection="1"/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8" fontId="6" fillId="0" borderId="0" xfId="0" applyNumberFormat="1" applyFont="1" applyFill="1" applyBorder="1" applyAlignment="1" applyProtection="1"/>
    <xf numFmtId="8" fontId="11" fillId="0" borderId="0" xfId="0" applyNumberFormat="1" applyFont="1" applyAlignment="1">
      <alignment horizontal="center"/>
    </xf>
    <xf numFmtId="6" fontId="6" fillId="0" borderId="0" xfId="0" applyNumberFormat="1" applyFont="1" applyFill="1" applyBorder="1" applyAlignment="1" applyProtection="1">
      <alignment horizontal="center"/>
    </xf>
    <xf numFmtId="166" fontId="6" fillId="0" borderId="0" xfId="14" applyNumberFormat="1" applyFont="1" applyProtection="1"/>
    <xf numFmtId="166" fontId="12" fillId="0" borderId="1" xfId="14" applyNumberFormat="1" applyFont="1" applyBorder="1" applyProtection="1">
      <protection locked="0"/>
    </xf>
    <xf numFmtId="0" fontId="7" fillId="0" borderId="0" xfId="0" applyFont="1"/>
    <xf numFmtId="9" fontId="0" fillId="0" borderId="0" xfId="0" applyNumberFormat="1"/>
    <xf numFmtId="0" fontId="5" fillId="0" borderId="0" xfId="0" applyFont="1"/>
    <xf numFmtId="43" fontId="7" fillId="0" borderId="7" xfId="14" applyNumberFormat="1" applyFont="1" applyBorder="1" applyProtection="1"/>
    <xf numFmtId="172" fontId="12" fillId="0" borderId="1" xfId="14" applyNumberFormat="1" applyFont="1" applyBorder="1" applyProtection="1">
      <protection locked="0"/>
    </xf>
    <xf numFmtId="173" fontId="12" fillId="0" borderId="1" xfId="14" applyNumberFormat="1" applyFont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2" xfId="0" applyFont="1" applyBorder="1" applyAlignment="1" applyProtection="1">
      <protection locked="0"/>
    </xf>
    <xf numFmtId="0" fontId="13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/>
    <xf numFmtId="0" fontId="11" fillId="0" borderId="0" xfId="0" applyFont="1" applyAlignment="1"/>
    <xf numFmtId="0" fontId="12" fillId="0" borderId="7" xfId="0" applyFont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8" fontId="16" fillId="0" borderId="2" xfId="0" applyNumberFormat="1" applyFont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left"/>
      <protection locked="0"/>
    </xf>
    <xf numFmtId="0" fontId="10" fillId="0" borderId="4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 applyProtection="1">
      <protection locked="0"/>
    </xf>
  </cellXfs>
  <cellStyles count="16">
    <cellStyle name="Comma" xfId="14" builtinId="3"/>
    <cellStyle name="Comma 2" xfId="7" xr:uid="{00000000-0005-0000-0000-000000000000}"/>
    <cellStyle name="Comma 3" xfId="5" xr:uid="{00000000-0005-0000-0000-000001000000}"/>
    <cellStyle name="Comma 4" xfId="13" xr:uid="{00000000-0005-0000-0000-000002000000}"/>
    <cellStyle name="Comma 5" xfId="2" xr:uid="{00000000-0005-0000-0000-000003000000}"/>
    <cellStyle name="Currency 2" xfId="9" xr:uid="{00000000-0005-0000-0000-000004000000}"/>
    <cellStyle name="Normal" xfId="0" builtinId="0"/>
    <cellStyle name="Normal 2" xfId="6" xr:uid="{00000000-0005-0000-0000-000006000000}"/>
    <cellStyle name="Normal 2 2" xfId="11" xr:uid="{00000000-0005-0000-0000-000007000000}"/>
    <cellStyle name="Normal 3" xfId="8" xr:uid="{00000000-0005-0000-0000-000008000000}"/>
    <cellStyle name="Normal 4" xfId="4" xr:uid="{00000000-0005-0000-0000-000009000000}"/>
    <cellStyle name="Normal 5" xfId="12" xr:uid="{00000000-0005-0000-0000-00000A000000}"/>
    <cellStyle name="Normal 6" xfId="1" xr:uid="{00000000-0005-0000-0000-00000B000000}"/>
    <cellStyle name="Percent" xfId="15" builtinId="5"/>
    <cellStyle name="Percent 2" xfId="10" xr:uid="{00000000-0005-0000-0000-00000C000000}"/>
    <cellStyle name="Percent 3" xfId="3" xr:uid="{00000000-0005-0000-0000-00000D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5442</xdr:colOff>
      <xdr:row>1</xdr:row>
      <xdr:rowOff>59872</xdr:rowOff>
    </xdr:from>
    <xdr:to>
      <xdr:col>11</xdr:col>
      <xdr:colOff>566056</xdr:colOff>
      <xdr:row>3</xdr:row>
      <xdr:rowOff>48986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D2A2A4AC-D006-4C62-A27F-61942F14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4085" y="255815"/>
          <a:ext cx="1344385" cy="37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8D3E-2F5E-4B18-AB5E-E9C73B7D30F2}">
  <sheetPr>
    <pageSetUpPr fitToPage="1"/>
  </sheetPr>
  <dimension ref="B1:L72"/>
  <sheetViews>
    <sheetView tabSelected="1" topLeftCell="A7" workbookViewId="0">
      <selection activeCell="E14" sqref="E14"/>
    </sheetView>
  </sheetViews>
  <sheetFormatPr defaultRowHeight="15" x14ac:dyDescent="0.35"/>
  <cols>
    <col min="1" max="1" width="4.1875" customWidth="1"/>
    <col min="2" max="2" width="20.5625" customWidth="1"/>
    <col min="3" max="3" width="9.5625" customWidth="1"/>
    <col min="4" max="4" width="10.75" customWidth="1"/>
    <col min="6" max="6" width="16.25" customWidth="1"/>
    <col min="7" max="7" width="10.5" customWidth="1"/>
    <col min="8" max="8" width="11.25" customWidth="1"/>
  </cols>
  <sheetData>
    <row r="1" spans="2:11" ht="15.45" x14ac:dyDescent="0.4">
      <c r="B1" s="97" t="s">
        <v>72</v>
      </c>
      <c r="C1" s="98"/>
      <c r="D1" s="98"/>
      <c r="E1" s="98"/>
      <c r="F1" s="98"/>
      <c r="G1" s="98"/>
      <c r="H1" s="98"/>
      <c r="I1" s="99"/>
    </row>
    <row r="3" spans="2:11" x14ac:dyDescent="0.35">
      <c r="B3" s="100" t="s">
        <v>137</v>
      </c>
      <c r="C3" s="101"/>
      <c r="D3" s="101"/>
      <c r="E3" s="101"/>
      <c r="F3" s="101"/>
      <c r="G3" s="101"/>
      <c r="H3" s="101"/>
      <c r="I3" s="102"/>
    </row>
    <row r="5" spans="2:11" ht="15.45" x14ac:dyDescent="0.4">
      <c r="B5" s="23" t="s">
        <v>90</v>
      </c>
      <c r="E5" s="108" t="s">
        <v>136</v>
      </c>
      <c r="F5" s="102"/>
      <c r="K5" s="75" t="s">
        <v>131</v>
      </c>
    </row>
    <row r="6" spans="2:11" ht="15.45" x14ac:dyDescent="0.4">
      <c r="B6" s="23" t="s">
        <v>93</v>
      </c>
      <c r="G6" s="22" t="s">
        <v>28</v>
      </c>
    </row>
    <row r="7" spans="2:11" ht="15.45" x14ac:dyDescent="0.4">
      <c r="B7" s="22" t="s">
        <v>15</v>
      </c>
      <c r="C7" s="22" t="s">
        <v>87</v>
      </c>
      <c r="D7" s="22"/>
      <c r="E7" s="22"/>
      <c r="F7" s="23" t="s">
        <v>91</v>
      </c>
      <c r="G7" s="22" t="s">
        <v>15</v>
      </c>
      <c r="H7" s="22" t="s">
        <v>16</v>
      </c>
    </row>
    <row r="8" spans="2:11" ht="15.45" x14ac:dyDescent="0.4">
      <c r="B8" s="22" t="s">
        <v>41</v>
      </c>
      <c r="C8" s="22" t="s">
        <v>26</v>
      </c>
      <c r="D8" s="22" t="s">
        <v>24</v>
      </c>
      <c r="E8" s="22" t="s">
        <v>25</v>
      </c>
      <c r="F8" s="22" t="s">
        <v>27</v>
      </c>
      <c r="G8" s="22" t="s">
        <v>16</v>
      </c>
      <c r="H8" s="22" t="s">
        <v>29</v>
      </c>
    </row>
    <row r="9" spans="2:11" ht="15.45" x14ac:dyDescent="0.4">
      <c r="B9" s="71">
        <v>1000</v>
      </c>
      <c r="C9" s="71">
        <v>1300</v>
      </c>
      <c r="D9" s="20">
        <f>IF(C9=0,0,B9*C9)</f>
        <v>1300000</v>
      </c>
      <c r="E9" s="69">
        <f>D9/2000</f>
        <v>650</v>
      </c>
      <c r="F9" s="63">
        <v>30</v>
      </c>
      <c r="G9" s="33">
        <f>IF(F9=0,0,F9*B9)</f>
        <v>30000</v>
      </c>
      <c r="H9" s="31">
        <f>IF(E9=0,0,(G9/E9))</f>
        <v>46.153846153846153</v>
      </c>
    </row>
    <row r="10" spans="2:11" ht="15.45" x14ac:dyDescent="0.4">
      <c r="B10" s="19"/>
      <c r="C10" s="19"/>
      <c r="D10" s="20"/>
      <c r="E10" s="69" t="s">
        <v>94</v>
      </c>
      <c r="F10" s="24"/>
      <c r="G10" s="26"/>
      <c r="H10" s="46" t="s">
        <v>98</v>
      </c>
    </row>
    <row r="11" spans="2:11" ht="15.45" x14ac:dyDescent="0.4">
      <c r="B11" s="19"/>
      <c r="C11" s="19"/>
      <c r="E11" s="45" t="s">
        <v>55</v>
      </c>
      <c r="F11" s="46" t="s">
        <v>100</v>
      </c>
      <c r="G11" s="46" t="s">
        <v>54</v>
      </c>
      <c r="H11" s="46" t="s">
        <v>99</v>
      </c>
      <c r="I11" s="46" t="s">
        <v>116</v>
      </c>
    </row>
    <row r="12" spans="2:11" ht="15.45" x14ac:dyDescent="0.4">
      <c r="B12" s="23" t="s">
        <v>115</v>
      </c>
      <c r="E12" s="96">
        <v>400</v>
      </c>
      <c r="F12" s="94">
        <f>IF(E12=0,0,B9/E12)</f>
        <v>2.5</v>
      </c>
      <c r="G12" s="74">
        <f>F12*E12</f>
        <v>1000</v>
      </c>
      <c r="H12" s="72">
        <f>IF(C9=0,0,((F12*C9/2000)))</f>
        <v>1.625</v>
      </c>
      <c r="I12" s="76">
        <f>E12*H12</f>
        <v>650</v>
      </c>
    </row>
    <row r="14" spans="2:11" ht="15.45" x14ac:dyDescent="0.4">
      <c r="B14" s="23" t="s">
        <v>42</v>
      </c>
      <c r="F14" s="22"/>
    </row>
    <row r="15" spans="2:11" ht="15.45" x14ac:dyDescent="0.4">
      <c r="D15" s="68"/>
      <c r="F15" s="79" t="s">
        <v>84</v>
      </c>
      <c r="G15" s="79" t="s">
        <v>85</v>
      </c>
      <c r="H15" s="79" t="s">
        <v>16</v>
      </c>
      <c r="I15" s="79" t="s">
        <v>16</v>
      </c>
    </row>
    <row r="16" spans="2:11" ht="15.45" x14ac:dyDescent="0.4">
      <c r="B16" s="23" t="s">
        <v>122</v>
      </c>
      <c r="D16" s="21"/>
      <c r="F16" s="79" t="s">
        <v>16</v>
      </c>
      <c r="G16" s="79" t="s">
        <v>73</v>
      </c>
      <c r="H16" s="79" t="s">
        <v>26</v>
      </c>
      <c r="I16" s="79" t="s">
        <v>29</v>
      </c>
    </row>
    <row r="17" spans="2:9" ht="15.45" x14ac:dyDescent="0.4">
      <c r="B17" t="s">
        <v>33</v>
      </c>
      <c r="F17" s="27">
        <f>'2. Hay Capital Assets Cost '!E8</f>
        <v>13400</v>
      </c>
      <c r="G17" s="59">
        <f>IF($F$21=0,0,F17/$F$21)</f>
        <v>0.55601659751037347</v>
      </c>
      <c r="H17" s="32">
        <f>IF($G$12=0,0,F17/$G$12)</f>
        <v>13.4</v>
      </c>
      <c r="I17" s="25">
        <f>IF($E$9=0,0,F17/$E$9)</f>
        <v>20.615384615384617</v>
      </c>
    </row>
    <row r="18" spans="2:9" ht="15.45" x14ac:dyDescent="0.4">
      <c r="B18" t="s">
        <v>117</v>
      </c>
      <c r="F18" s="27">
        <f>'2. Hay Capital Assets Cost '!G8</f>
        <v>7125</v>
      </c>
      <c r="G18" s="59">
        <f>IF($F$21=0,0,F18/$F$21)</f>
        <v>0.29564315352697096</v>
      </c>
      <c r="H18" s="32">
        <f t="shared" ref="H18:H20" si="0">IF($G$12=0,0,F18/$G$12)</f>
        <v>7.125</v>
      </c>
      <c r="I18" s="25">
        <f>IF($E$9=0,0,F18/$E$9)</f>
        <v>10.961538461538462</v>
      </c>
    </row>
    <row r="19" spans="2:9" ht="15.45" x14ac:dyDescent="0.4">
      <c r="B19" s="39" t="s">
        <v>56</v>
      </c>
      <c r="F19" s="47">
        <v>1000</v>
      </c>
      <c r="G19" s="59">
        <f>IF($F$21=0,0,F19/$F$21)</f>
        <v>4.1493775933609957E-2</v>
      </c>
      <c r="H19" s="32">
        <f t="shared" si="0"/>
        <v>1</v>
      </c>
      <c r="I19" s="25">
        <f>IF($E$9=0,0,F19/$E$9)</f>
        <v>1.5384615384615385</v>
      </c>
    </row>
    <row r="20" spans="2:9" ht="15.45" x14ac:dyDescent="0.4">
      <c r="B20" t="s">
        <v>132</v>
      </c>
      <c r="C20" s="95">
        <v>5</v>
      </c>
      <c r="D20" s="27">
        <f>'2. Hay Capital Assets Cost '!I27</f>
        <v>71500</v>
      </c>
      <c r="F20" s="27">
        <f>C20*D20*0.01</f>
        <v>3575</v>
      </c>
      <c r="G20" s="59">
        <f>IF($F$21=0,0,F20/$F$21)</f>
        <v>0.1483402489626556</v>
      </c>
      <c r="H20" s="32">
        <f t="shared" si="0"/>
        <v>3.5750000000000002</v>
      </c>
      <c r="I20" s="25">
        <f>IF($E$9=0,0,F20/$E$9)</f>
        <v>5.5</v>
      </c>
    </row>
    <row r="21" spans="2:9" ht="15.45" x14ac:dyDescent="0.4">
      <c r="B21" s="105" t="s">
        <v>129</v>
      </c>
      <c r="C21" s="106"/>
      <c r="D21" s="106"/>
      <c r="E21" s="106"/>
      <c r="F21" s="33">
        <f>F17+F20+F18</f>
        <v>24100</v>
      </c>
      <c r="I21" s="25">
        <f>IF($E$9=0,0,F21/$E$9)</f>
        <v>37.07692307692308</v>
      </c>
    </row>
    <row r="22" spans="2:9" ht="15.45" x14ac:dyDescent="0.4">
      <c r="B22" s="105" t="s">
        <v>130</v>
      </c>
      <c r="C22" s="106"/>
      <c r="D22" s="106"/>
      <c r="E22" s="106"/>
      <c r="F22" s="60">
        <f>L61</f>
        <v>0.67671284163234746</v>
      </c>
      <c r="H22" s="32">
        <f>IF($G$12=0,0,F21/$G$12)</f>
        <v>24.1</v>
      </c>
      <c r="I22" s="31">
        <f>SUM(I17:I20)</f>
        <v>38.61538461538462</v>
      </c>
    </row>
    <row r="23" spans="2:9" ht="15.45" x14ac:dyDescent="0.4">
      <c r="H23" s="65"/>
      <c r="I23" s="65"/>
    </row>
    <row r="24" spans="2:9" ht="15.45" x14ac:dyDescent="0.4">
      <c r="B24" s="23" t="s">
        <v>88</v>
      </c>
    </row>
    <row r="25" spans="2:9" ht="15.45" x14ac:dyDescent="0.4">
      <c r="B25" s="23"/>
      <c r="G25" s="32"/>
      <c r="H25" s="31"/>
    </row>
    <row r="26" spans="2:9" ht="15.45" x14ac:dyDescent="0.4">
      <c r="B26" s="23" t="s">
        <v>95</v>
      </c>
      <c r="G26" s="109" t="s">
        <v>101</v>
      </c>
      <c r="H26" s="110"/>
    </row>
    <row r="27" spans="2:9" ht="15.45" x14ac:dyDescent="0.4">
      <c r="B27" s="23" t="s">
        <v>69</v>
      </c>
      <c r="D27" s="28"/>
      <c r="F27" t="s">
        <v>79</v>
      </c>
      <c r="G27" s="73">
        <v>100</v>
      </c>
      <c r="H27" s="107" t="s">
        <v>107</v>
      </c>
      <c r="I27" s="104"/>
    </row>
    <row r="28" spans="2:9" ht="15.45" x14ac:dyDescent="0.4">
      <c r="B28" s="23"/>
      <c r="D28" t="s">
        <v>57</v>
      </c>
      <c r="F28" t="s">
        <v>80</v>
      </c>
      <c r="G28" s="64">
        <v>2.5</v>
      </c>
      <c r="H28" s="103" t="s">
        <v>138</v>
      </c>
      <c r="I28" s="104"/>
    </row>
    <row r="29" spans="2:9" x14ac:dyDescent="0.35">
      <c r="B29" t="s">
        <v>118</v>
      </c>
      <c r="E29" s="49" t="s">
        <v>92</v>
      </c>
      <c r="F29" t="s">
        <v>86</v>
      </c>
      <c r="G29" s="70">
        <f>((G28*C9)/2000)</f>
        <v>1.625</v>
      </c>
      <c r="H29" s="103" t="s">
        <v>103</v>
      </c>
      <c r="I29" s="104"/>
    </row>
    <row r="30" spans="2:9" x14ac:dyDescent="0.35">
      <c r="E30" s="66"/>
    </row>
    <row r="31" spans="2:9" ht="15.45" x14ac:dyDescent="0.4">
      <c r="B31" s="40" t="s">
        <v>83</v>
      </c>
    </row>
    <row r="32" spans="2:9" ht="15.45" x14ac:dyDescent="0.4">
      <c r="B32" s="53" t="s">
        <v>38</v>
      </c>
      <c r="C32" s="35" t="s">
        <v>34</v>
      </c>
      <c r="D32" s="35"/>
      <c r="E32" s="35" t="s">
        <v>37</v>
      </c>
      <c r="F32" s="61" t="s">
        <v>78</v>
      </c>
      <c r="H32" s="61" t="s">
        <v>26</v>
      </c>
    </row>
    <row r="33" spans="2:11" x14ac:dyDescent="0.35">
      <c r="B33" s="39" t="s">
        <v>81</v>
      </c>
      <c r="C33" s="24">
        <v>3.75</v>
      </c>
      <c r="D33" s="28"/>
      <c r="E33" s="28">
        <v>6</v>
      </c>
      <c r="F33" s="25">
        <f t="shared" ref="F33" si="1">IF(E33=0,0,C33/E33)</f>
        <v>0.625</v>
      </c>
      <c r="H33" s="25">
        <f>IF($G$28=0,0,F33/$G$28)</f>
        <v>0.25</v>
      </c>
    </row>
    <row r="34" spans="2:11" x14ac:dyDescent="0.35">
      <c r="B34" s="39" t="s">
        <v>22</v>
      </c>
      <c r="C34" s="24">
        <v>0</v>
      </c>
      <c r="D34" s="28"/>
      <c r="E34" s="38">
        <f>E33</f>
        <v>6</v>
      </c>
      <c r="F34" s="25">
        <f>IF(E34=0,0,C34/E34)</f>
        <v>0</v>
      </c>
      <c r="H34" s="25">
        <f>IF($G$28=0,0,F34/$G$28)</f>
        <v>0</v>
      </c>
    </row>
    <row r="35" spans="2:11" x14ac:dyDescent="0.35">
      <c r="B35" t="s">
        <v>44</v>
      </c>
      <c r="C35" s="37">
        <f>IF(E29="Yes",C67,0)</f>
        <v>16</v>
      </c>
      <c r="D35" s="28"/>
      <c r="E35" s="38">
        <f>E33</f>
        <v>6</v>
      </c>
      <c r="F35" s="25">
        <f>IF(E35=0,0,C35/E35)</f>
        <v>2.6666666666666665</v>
      </c>
      <c r="H35" s="25">
        <f>IF($G$28=0,0,F35/$G$28)</f>
        <v>1.0666666666666667</v>
      </c>
    </row>
    <row r="36" spans="2:11" ht="15.45" x14ac:dyDescent="0.4">
      <c r="B36" s="23" t="s">
        <v>76</v>
      </c>
    </row>
    <row r="37" spans="2:11" x14ac:dyDescent="0.35">
      <c r="B37" s="39" t="s">
        <v>81</v>
      </c>
      <c r="C37" s="24">
        <v>3.75</v>
      </c>
      <c r="D37" s="28"/>
      <c r="E37" s="28">
        <v>5</v>
      </c>
      <c r="F37" s="25">
        <f t="shared" ref="F37:F39" si="2">IF(E37=0,0,C37/E37)</f>
        <v>0.75</v>
      </c>
      <c r="H37" s="25">
        <f>IF($G$28=0,0,F37/$G$28)</f>
        <v>0.3</v>
      </c>
    </row>
    <row r="38" spans="2:11" x14ac:dyDescent="0.35">
      <c r="B38" s="39" t="s">
        <v>22</v>
      </c>
      <c r="C38" s="24">
        <v>0</v>
      </c>
      <c r="D38" s="28"/>
      <c r="E38" s="38">
        <f>E37</f>
        <v>5</v>
      </c>
      <c r="F38" s="25">
        <f t="shared" si="2"/>
        <v>0</v>
      </c>
      <c r="H38" s="25">
        <f>IF($G$28=0,0,F38/$G$28)</f>
        <v>0</v>
      </c>
    </row>
    <row r="39" spans="2:11" x14ac:dyDescent="0.35">
      <c r="B39" t="s">
        <v>44</v>
      </c>
      <c r="C39" s="37">
        <f>C35</f>
        <v>16</v>
      </c>
      <c r="D39" s="28"/>
      <c r="E39" s="38">
        <f>E37</f>
        <v>5</v>
      </c>
      <c r="F39" s="25">
        <f t="shared" si="2"/>
        <v>3.2</v>
      </c>
      <c r="H39" s="25">
        <f>IF($G$28=0,0,F39/$G$28)</f>
        <v>1.28</v>
      </c>
    </row>
    <row r="40" spans="2:11" ht="15.45" x14ac:dyDescent="0.4">
      <c r="B40" s="23" t="s">
        <v>35</v>
      </c>
      <c r="C40" s="37"/>
      <c r="D40" s="28"/>
      <c r="H40" s="25"/>
    </row>
    <row r="41" spans="2:11" x14ac:dyDescent="0.35">
      <c r="B41" s="39" t="s">
        <v>81</v>
      </c>
      <c r="C41" s="24">
        <v>3.75</v>
      </c>
      <c r="D41" s="28"/>
      <c r="E41" s="28">
        <v>2.5</v>
      </c>
      <c r="F41" s="25">
        <f t="shared" ref="F41:F43" si="3">IF(E41=0,0,C41/E41)</f>
        <v>1.5</v>
      </c>
      <c r="H41" s="25">
        <f>IF($G$28=0,0,F41/$G$28)</f>
        <v>0.6</v>
      </c>
    </row>
    <row r="42" spans="2:11" x14ac:dyDescent="0.35">
      <c r="B42" s="39" t="s">
        <v>22</v>
      </c>
      <c r="C42" s="24">
        <v>0</v>
      </c>
      <c r="D42" s="28"/>
      <c r="E42" s="38">
        <f>E41</f>
        <v>2.5</v>
      </c>
      <c r="F42" s="25">
        <f t="shared" si="3"/>
        <v>0</v>
      </c>
      <c r="H42" s="25">
        <f>IF($G$28=0,0,F42/$G$28)</f>
        <v>0</v>
      </c>
    </row>
    <row r="43" spans="2:11" x14ac:dyDescent="0.35">
      <c r="B43" t="s">
        <v>44</v>
      </c>
      <c r="C43" s="37">
        <f>C39</f>
        <v>16</v>
      </c>
      <c r="D43" s="28"/>
      <c r="E43" s="38">
        <f>E41</f>
        <v>2.5</v>
      </c>
      <c r="F43" s="25">
        <f t="shared" si="3"/>
        <v>6.4</v>
      </c>
      <c r="H43" s="25">
        <f>IF($G$28=0,0,F43/$G$28)</f>
        <v>2.56</v>
      </c>
    </row>
    <row r="44" spans="2:11" ht="15.45" x14ac:dyDescent="0.4">
      <c r="B44" s="62" t="s">
        <v>96</v>
      </c>
      <c r="C44" s="36"/>
      <c r="D44" s="28"/>
      <c r="H44" s="25"/>
      <c r="I44" s="41"/>
      <c r="J44" s="41"/>
      <c r="K44" s="41"/>
    </row>
    <row r="45" spans="2:11" x14ac:dyDescent="0.35">
      <c r="B45" s="39" t="s">
        <v>43</v>
      </c>
      <c r="C45" s="24">
        <v>3.75</v>
      </c>
      <c r="D45" s="28"/>
      <c r="E45" s="28">
        <v>15</v>
      </c>
      <c r="F45" s="25">
        <f t="shared" ref="F45:F47" si="4">IF(E45=0,0,C45/E45)</f>
        <v>0.25</v>
      </c>
      <c r="H45" s="25">
        <f>IF($G$28=0,0,F45/$G$28)</f>
        <v>0.1</v>
      </c>
      <c r="I45" s="41"/>
      <c r="J45" s="41"/>
      <c r="K45" s="41"/>
    </row>
    <row r="46" spans="2:11" x14ac:dyDescent="0.35">
      <c r="B46" s="39" t="s">
        <v>105</v>
      </c>
      <c r="C46" s="24">
        <v>3</v>
      </c>
      <c r="D46" s="28"/>
      <c r="E46" s="38">
        <f>E45</f>
        <v>15</v>
      </c>
      <c r="F46" s="25">
        <f t="shared" si="4"/>
        <v>0.2</v>
      </c>
      <c r="H46" s="25">
        <f>IF($G$28=0,0,F46/$G$28)</f>
        <v>0.08</v>
      </c>
      <c r="I46" s="41"/>
      <c r="J46" s="41"/>
      <c r="K46" s="41"/>
    </row>
    <row r="47" spans="2:11" x14ac:dyDescent="0.35">
      <c r="B47" t="s">
        <v>44</v>
      </c>
      <c r="C47" s="37">
        <f>C43</f>
        <v>16</v>
      </c>
      <c r="D47" s="28"/>
      <c r="E47" s="38">
        <f>E45</f>
        <v>15</v>
      </c>
      <c r="F47" s="25">
        <f t="shared" si="4"/>
        <v>1.0666666666666667</v>
      </c>
      <c r="H47" s="25">
        <f>IF($G$28=0,0,F47/$G$28)</f>
        <v>0.42666666666666664</v>
      </c>
      <c r="I47" s="41"/>
      <c r="J47" s="41"/>
      <c r="K47" s="41"/>
    </row>
    <row r="48" spans="2:11" ht="15.45" x14ac:dyDescent="0.4">
      <c r="B48" s="23" t="s">
        <v>77</v>
      </c>
      <c r="C48" s="37"/>
      <c r="D48" s="28"/>
      <c r="H48" s="25"/>
      <c r="I48" s="41"/>
      <c r="J48" s="41"/>
      <c r="K48" s="41"/>
    </row>
    <row r="49" spans="2:12" x14ac:dyDescent="0.35">
      <c r="B49" s="39" t="s">
        <v>22</v>
      </c>
      <c r="C49" s="24">
        <v>0</v>
      </c>
      <c r="D49" s="28"/>
      <c r="E49" s="28">
        <v>0</v>
      </c>
      <c r="F49" s="25">
        <f t="shared" ref="F49:F52" si="5">IF(E49=0,0,C49/E49)</f>
        <v>0</v>
      </c>
      <c r="H49" s="25">
        <f>IF($G$28=0,0,F49/$G$28)</f>
        <v>0</v>
      </c>
      <c r="I49" s="41"/>
      <c r="J49" s="41"/>
      <c r="K49" s="41"/>
    </row>
    <row r="50" spans="2:12" x14ac:dyDescent="0.35">
      <c r="B50" s="39" t="s">
        <v>22</v>
      </c>
      <c r="C50" s="24">
        <v>0</v>
      </c>
      <c r="D50" s="28"/>
      <c r="E50" s="28">
        <v>0</v>
      </c>
      <c r="F50" s="25">
        <f t="shared" si="5"/>
        <v>0</v>
      </c>
      <c r="H50" s="25">
        <f>IF($G$28=0,0,F50/$G$28)</f>
        <v>0</v>
      </c>
      <c r="I50" s="41"/>
      <c r="J50" s="41"/>
      <c r="K50" s="41"/>
    </row>
    <row r="51" spans="2:12" x14ac:dyDescent="0.35">
      <c r="B51" s="39" t="s">
        <v>22</v>
      </c>
      <c r="C51" s="24">
        <v>0</v>
      </c>
      <c r="D51" s="28"/>
      <c r="E51" s="28">
        <v>0</v>
      </c>
      <c r="F51" s="25">
        <f t="shared" si="5"/>
        <v>0</v>
      </c>
      <c r="H51" s="25">
        <f>IF($G$28=0,0,F51/$G$28)</f>
        <v>0</v>
      </c>
      <c r="I51" s="41"/>
      <c r="J51" s="41"/>
      <c r="K51" s="41"/>
    </row>
    <row r="52" spans="2:12" x14ac:dyDescent="0.35">
      <c r="B52" t="s">
        <v>44</v>
      </c>
      <c r="C52" s="37">
        <f>C47</f>
        <v>16</v>
      </c>
      <c r="D52" s="28"/>
      <c r="E52" s="28">
        <v>0</v>
      </c>
      <c r="F52" s="25">
        <f t="shared" si="5"/>
        <v>0</v>
      </c>
      <c r="H52" s="25">
        <f>IF($G$28=0,0,F52/$G$28)</f>
        <v>0</v>
      </c>
      <c r="I52" s="41"/>
      <c r="J52" s="41"/>
      <c r="K52" s="41"/>
    </row>
    <row r="53" spans="2:12" x14ac:dyDescent="0.35">
      <c r="C53" s="37"/>
      <c r="D53" s="28"/>
      <c r="H53" s="25"/>
      <c r="I53" s="41"/>
      <c r="J53" s="41"/>
      <c r="K53" s="41"/>
    </row>
    <row r="54" spans="2:12" ht="15.45" x14ac:dyDescent="0.4">
      <c r="B54" s="23" t="s">
        <v>36</v>
      </c>
      <c r="H54" s="24">
        <v>0</v>
      </c>
      <c r="I54" s="41"/>
      <c r="J54" s="41"/>
      <c r="K54" s="41"/>
    </row>
    <row r="55" spans="2:12" ht="15.45" x14ac:dyDescent="0.4">
      <c r="B55" s="23" t="s">
        <v>119</v>
      </c>
      <c r="H55" s="24">
        <v>1.85</v>
      </c>
      <c r="I55" s="24"/>
      <c r="J55" s="30"/>
      <c r="K55" s="31"/>
    </row>
    <row r="56" spans="2:12" ht="15.45" x14ac:dyDescent="0.4">
      <c r="B56" s="23" t="s">
        <v>124</v>
      </c>
      <c r="F56" s="60">
        <f>IF($H$61=0,0,H56/$H$61)</f>
        <v>0.23904904530138524</v>
      </c>
      <c r="H56" s="42">
        <f>SUM(H33:H55)</f>
        <v>8.5133333333333336</v>
      </c>
      <c r="I56" s="23"/>
      <c r="J56" s="30"/>
      <c r="K56" s="25"/>
    </row>
    <row r="57" spans="2:12" ht="15.45" x14ac:dyDescent="0.4">
      <c r="D57" s="80"/>
      <c r="E57" s="81"/>
      <c r="F57" s="60"/>
      <c r="G57" s="23" t="s">
        <v>50</v>
      </c>
      <c r="H57" s="43" t="s">
        <v>26</v>
      </c>
      <c r="I57" s="44" t="s">
        <v>29</v>
      </c>
      <c r="J57" s="30"/>
      <c r="K57" s="25"/>
    </row>
    <row r="58" spans="2:12" ht="15.45" x14ac:dyDescent="0.4">
      <c r="B58" s="23" t="s">
        <v>133</v>
      </c>
      <c r="D58" s="80"/>
      <c r="E58" s="81"/>
      <c r="F58" s="60">
        <f>IF($H$61=0,0,H58/$H$61)</f>
        <v>8.4238113066267301E-2</v>
      </c>
      <c r="G58" s="90">
        <v>3000</v>
      </c>
      <c r="H58" s="42">
        <f>IF(G$12=0,0,G58/G$12)</f>
        <v>3</v>
      </c>
      <c r="I58" s="31">
        <f>IF($I$12=0,0,G58/$I$12)</f>
        <v>4.615384615384615</v>
      </c>
      <c r="J58" s="30"/>
      <c r="K58" s="25"/>
    </row>
    <row r="59" spans="2:12" ht="15.45" x14ac:dyDescent="0.4">
      <c r="B59" s="23" t="s">
        <v>134</v>
      </c>
      <c r="D59" s="80"/>
      <c r="E59" s="81"/>
      <c r="F59" s="60"/>
      <c r="G59" s="90">
        <v>1000</v>
      </c>
      <c r="H59" s="42">
        <f>IF(G$12=0,0,G59/G$12)</f>
        <v>1</v>
      </c>
      <c r="I59" s="31">
        <f>IF($I$12=0,0,G59/$I$12)</f>
        <v>1.5384615384615385</v>
      </c>
      <c r="J59" s="30"/>
      <c r="K59" s="25"/>
    </row>
    <row r="60" spans="2:12" ht="15.45" x14ac:dyDescent="0.4">
      <c r="B60" s="34" t="s">
        <v>123</v>
      </c>
      <c r="G60" s="23"/>
      <c r="K60" s="91" t="s">
        <v>125</v>
      </c>
      <c r="L60" s="25" t="s">
        <v>89</v>
      </c>
    </row>
    <row r="61" spans="2:12" ht="15.45" x14ac:dyDescent="0.4">
      <c r="B61" s="23" t="s">
        <v>121</v>
      </c>
      <c r="F61" s="92">
        <f>F58+F56+F22</f>
        <v>1</v>
      </c>
      <c r="G61" s="33">
        <f>H61*B9</f>
        <v>35613.333333333336</v>
      </c>
      <c r="H61" s="42">
        <f>H56+H22+H58</f>
        <v>35.613333333333337</v>
      </c>
      <c r="I61" s="31">
        <f>IF($I$12=0,0,G61/$I$12)</f>
        <v>54.789743589743594</v>
      </c>
      <c r="K61" s="25">
        <f>H22</f>
        <v>24.1</v>
      </c>
      <c r="L61" s="59">
        <f>IF(H61=0,0,K61/H61)</f>
        <v>0.67671284163234746</v>
      </c>
    </row>
    <row r="62" spans="2:12" ht="15.45" x14ac:dyDescent="0.4">
      <c r="B62" s="23" t="s">
        <v>120</v>
      </c>
      <c r="G62" s="89">
        <f>G9+G59</f>
        <v>31000</v>
      </c>
      <c r="H62" s="31">
        <f>F9+H59</f>
        <v>31</v>
      </c>
      <c r="I62" s="31">
        <f>IF($I$12=0,0,G62/$I$12)</f>
        <v>47.692307692307693</v>
      </c>
      <c r="K62" s="25">
        <f>H58</f>
        <v>3</v>
      </c>
    </row>
    <row r="63" spans="2:12" ht="15.45" x14ac:dyDescent="0.4">
      <c r="B63" s="23"/>
      <c r="G63" s="89"/>
      <c r="H63" s="31"/>
      <c r="I63" s="31"/>
      <c r="K63" s="25">
        <f>H56</f>
        <v>8.5133333333333336</v>
      </c>
    </row>
    <row r="64" spans="2:12" ht="15.45" x14ac:dyDescent="0.4">
      <c r="B64" s="23" t="s">
        <v>97</v>
      </c>
      <c r="G64" s="50">
        <f>G61-G9</f>
        <v>5613.3333333333358</v>
      </c>
      <c r="H64" s="51">
        <f>IF(C9=0,0,((I64/2000)*C9))</f>
        <v>5.613333333333336</v>
      </c>
      <c r="I64" s="32">
        <f>IF(E9=0,0,G64/E9)</f>
        <v>8.635897435897439</v>
      </c>
      <c r="K64" s="25">
        <f>SUM(K61:K63)</f>
        <v>35.613333333333337</v>
      </c>
    </row>
    <row r="65" spans="2:9" ht="15.45" x14ac:dyDescent="0.4">
      <c r="B65" s="23" t="s">
        <v>53</v>
      </c>
    </row>
    <row r="66" spans="2:9" x14ac:dyDescent="0.35">
      <c r="B66" t="s">
        <v>135</v>
      </c>
    </row>
    <row r="67" spans="2:9" x14ac:dyDescent="0.35">
      <c r="B67" t="s">
        <v>52</v>
      </c>
      <c r="C67" s="63">
        <v>16</v>
      </c>
      <c r="D67" t="s">
        <v>127</v>
      </c>
    </row>
    <row r="68" spans="2:9" x14ac:dyDescent="0.35">
      <c r="C68" t="s">
        <v>45</v>
      </c>
      <c r="D68" t="s">
        <v>47</v>
      </c>
      <c r="E68" t="s">
        <v>46</v>
      </c>
      <c r="F68" t="s">
        <v>48</v>
      </c>
      <c r="G68" t="s">
        <v>49</v>
      </c>
    </row>
    <row r="69" spans="2:9" ht="15.45" x14ac:dyDescent="0.4">
      <c r="B69" s="93" t="s">
        <v>126</v>
      </c>
      <c r="C69" s="64">
        <v>8</v>
      </c>
      <c r="D69" s="64">
        <v>5.5</v>
      </c>
      <c r="E69" s="64">
        <v>51</v>
      </c>
      <c r="F69" s="20">
        <f>C69*D69*E69</f>
        <v>2244</v>
      </c>
      <c r="G69" s="33">
        <f>F69*C67</f>
        <v>35904</v>
      </c>
    </row>
    <row r="70" spans="2:9" ht="15.45" x14ac:dyDescent="0.4">
      <c r="B70" t="s">
        <v>82</v>
      </c>
      <c r="C70" s="28"/>
      <c r="D70" s="28"/>
      <c r="E70" s="28"/>
      <c r="F70" s="20"/>
      <c r="G70" s="33"/>
    </row>
    <row r="71" spans="2:9" ht="8.15" customHeight="1" x14ac:dyDescent="0.4">
      <c r="B71" s="40"/>
      <c r="C71" s="28"/>
      <c r="D71" s="28"/>
      <c r="E71" s="28"/>
      <c r="F71" s="20"/>
      <c r="G71" s="33"/>
    </row>
    <row r="72" spans="2:9" x14ac:dyDescent="0.35">
      <c r="B72" s="100" t="s">
        <v>102</v>
      </c>
      <c r="C72" s="101"/>
      <c r="D72" s="101"/>
      <c r="E72" s="101"/>
      <c r="F72" s="101"/>
      <c r="G72" s="101"/>
      <c r="H72" s="101"/>
      <c r="I72" s="67"/>
    </row>
  </sheetData>
  <mergeCells count="10">
    <mergeCell ref="B1:I1"/>
    <mergeCell ref="B3:I3"/>
    <mergeCell ref="H29:I29"/>
    <mergeCell ref="B22:E22"/>
    <mergeCell ref="B72:H72"/>
    <mergeCell ref="H27:I27"/>
    <mergeCell ref="E5:F5"/>
    <mergeCell ref="G26:H26"/>
    <mergeCell ref="H28:I28"/>
    <mergeCell ref="B21:E21"/>
  </mergeCells>
  <pageMargins left="0.95" right="0.45" top="0.75" bottom="0.75" header="0.3" footer="0.3"/>
  <pageSetup scale="63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opLeftCell="A19" workbookViewId="0">
      <selection activeCell="A22" sqref="A22"/>
    </sheetView>
  </sheetViews>
  <sheetFormatPr defaultRowHeight="15" x14ac:dyDescent="0.35"/>
  <cols>
    <col min="1" max="1" width="4.4375" customWidth="1"/>
    <col min="2" max="2" width="23.9375" customWidth="1"/>
    <col min="3" max="3" width="10.375" customWidth="1"/>
    <col min="4" max="4" width="12.625" customWidth="1"/>
    <col min="5" max="5" width="12.4375" customWidth="1"/>
    <col min="6" max="6" width="9.25" customWidth="1"/>
    <col min="7" max="7" width="9.9375" customWidth="1"/>
    <col min="8" max="9" width="11.75" customWidth="1"/>
    <col min="10" max="10" width="10.9375" customWidth="1"/>
    <col min="11" max="11" width="12.25" customWidth="1"/>
  </cols>
  <sheetData>
    <row r="1" spans="1:14" ht="17.600000000000001" x14ac:dyDescent="0.4">
      <c r="A1" s="1"/>
      <c r="B1" s="111" t="s">
        <v>74</v>
      </c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</row>
    <row r="2" spans="1:14" ht="15.45" x14ac:dyDescent="0.4">
      <c r="A2" s="1"/>
      <c r="B2" s="112" t="s">
        <v>70</v>
      </c>
      <c r="C2" s="113"/>
      <c r="D2" s="113"/>
      <c r="E2" s="113"/>
      <c r="F2" s="113"/>
      <c r="G2" s="114"/>
      <c r="H2" s="1"/>
      <c r="I2" s="6" t="s">
        <v>0</v>
      </c>
      <c r="J2" s="17">
        <v>2020</v>
      </c>
      <c r="K2" s="4"/>
      <c r="L2" s="1"/>
      <c r="M2" s="1"/>
      <c r="N2" s="1"/>
    </row>
    <row r="3" spans="1:14" ht="15.45" x14ac:dyDescent="0.4">
      <c r="A3" s="1"/>
      <c r="B3" s="82"/>
      <c r="C3" s="82"/>
      <c r="D3" s="82"/>
      <c r="E3" s="82"/>
      <c r="F3" s="82"/>
      <c r="G3" s="82"/>
      <c r="H3" s="1"/>
      <c r="I3" s="6"/>
      <c r="J3" s="83"/>
      <c r="K3" s="78"/>
      <c r="L3" s="1"/>
      <c r="M3" s="1"/>
      <c r="N3" s="1"/>
    </row>
    <row r="4" spans="1:14" ht="15.45" x14ac:dyDescent="0.4">
      <c r="A4" s="1"/>
      <c r="B4" s="84" t="s">
        <v>108</v>
      </c>
      <c r="C4" s="82"/>
      <c r="D4" s="85">
        <f>'1. Hay Harvesting Cost'!B9</f>
        <v>1000</v>
      </c>
      <c r="E4" s="84" t="s">
        <v>112</v>
      </c>
      <c r="F4" s="82"/>
      <c r="G4" s="85">
        <f>'1. Hay Harvesting Cost'!E12</f>
        <v>400</v>
      </c>
      <c r="H4" s="1"/>
      <c r="I4" s="6"/>
      <c r="J4" s="83"/>
      <c r="K4" s="78"/>
      <c r="L4" s="1"/>
      <c r="M4" s="1"/>
      <c r="N4" s="1"/>
    </row>
    <row r="5" spans="1:14" ht="15.45" x14ac:dyDescent="0.4">
      <c r="A5" s="1"/>
      <c r="B5" s="4"/>
      <c r="C5" s="18"/>
      <c r="D5" s="18"/>
      <c r="E5" s="4"/>
      <c r="F5" s="6"/>
      <c r="G5" s="1"/>
      <c r="H5" s="10"/>
      <c r="I5" s="4"/>
      <c r="J5" s="1"/>
      <c r="K5" s="1"/>
      <c r="L5" s="1"/>
      <c r="M5" s="1"/>
      <c r="N5" s="1"/>
    </row>
    <row r="6" spans="1:14" ht="15.45" x14ac:dyDescent="0.4">
      <c r="A6" s="1"/>
      <c r="B6" s="6" t="s">
        <v>1</v>
      </c>
      <c r="C6" s="6"/>
      <c r="D6" s="6"/>
      <c r="E6" s="78" t="s">
        <v>2</v>
      </c>
      <c r="F6" s="78" t="s">
        <v>2</v>
      </c>
      <c r="H6" s="78" t="s">
        <v>3</v>
      </c>
      <c r="J6" s="115" t="s">
        <v>113</v>
      </c>
      <c r="K6" s="98"/>
      <c r="M6" s="1"/>
      <c r="N6" s="1"/>
    </row>
    <row r="7" spans="1:14" ht="15.45" x14ac:dyDescent="0.4">
      <c r="A7" s="1"/>
      <c r="B7" s="1"/>
      <c r="C7" s="1"/>
      <c r="D7" s="1"/>
      <c r="E7" s="78" t="s">
        <v>4</v>
      </c>
      <c r="F7" s="78" t="s">
        <v>4</v>
      </c>
      <c r="H7" s="78" t="s">
        <v>5</v>
      </c>
      <c r="J7" s="6" t="s">
        <v>6</v>
      </c>
      <c r="K7" s="4" t="s">
        <v>7</v>
      </c>
      <c r="L7" s="1"/>
      <c r="M7" s="1"/>
      <c r="N7" s="1"/>
    </row>
    <row r="8" spans="1:14" ht="15.45" x14ac:dyDescent="0.4">
      <c r="A8" s="1"/>
      <c r="B8" s="6" t="s">
        <v>111</v>
      </c>
      <c r="C8" s="6"/>
      <c r="D8" s="6"/>
      <c r="E8" s="3">
        <f>H27</f>
        <v>13400</v>
      </c>
      <c r="G8" s="3">
        <f>K27</f>
        <v>7125</v>
      </c>
      <c r="J8" s="2">
        <f>E27</f>
        <v>142500</v>
      </c>
      <c r="K8" s="8">
        <f>J8-H27</f>
        <v>129100</v>
      </c>
      <c r="L8" s="1"/>
      <c r="M8" s="9"/>
      <c r="N8" s="1"/>
    </row>
    <row r="9" spans="1:14" ht="15.45" x14ac:dyDescent="0.4">
      <c r="A9" s="1"/>
      <c r="B9" s="6"/>
      <c r="C9" s="6"/>
      <c r="D9" s="6"/>
      <c r="E9" s="3"/>
      <c r="F9" s="77" t="s">
        <v>26</v>
      </c>
      <c r="G9" s="3"/>
      <c r="H9" s="77" t="s">
        <v>26</v>
      </c>
      <c r="J9" s="2"/>
      <c r="K9" s="8"/>
      <c r="L9" s="1"/>
      <c r="M9" s="9"/>
      <c r="N9" s="1"/>
    </row>
    <row r="10" spans="1:14" ht="15.45" x14ac:dyDescent="0.4">
      <c r="A10" s="1"/>
      <c r="B10" s="6"/>
      <c r="C10" s="6"/>
      <c r="D10" s="6" t="s">
        <v>114</v>
      </c>
      <c r="E10" s="3"/>
      <c r="F10" s="32">
        <f>IF(D4=0,0,E8/D4)</f>
        <v>13.4</v>
      </c>
      <c r="G10" s="3"/>
      <c r="H10" s="32">
        <f>IF(D4=0,0,G8/D4)</f>
        <v>7.125</v>
      </c>
      <c r="I10" s="2"/>
      <c r="J10" s="8"/>
      <c r="L10" s="1"/>
      <c r="M10" s="9"/>
      <c r="N10" s="1"/>
    </row>
    <row r="11" spans="1:14" ht="15.45" x14ac:dyDescent="0.4">
      <c r="A11" s="1"/>
      <c r="B11" s="6"/>
      <c r="C11" s="6"/>
      <c r="D11" s="6"/>
      <c r="E11" s="3"/>
      <c r="F11" s="87" t="s">
        <v>110</v>
      </c>
      <c r="G11" s="88"/>
      <c r="H11" s="87" t="s">
        <v>110</v>
      </c>
      <c r="I11" s="2"/>
      <c r="J11" s="8"/>
      <c r="L11" s="1"/>
      <c r="M11" s="9"/>
      <c r="N11" s="1"/>
    </row>
    <row r="12" spans="1:14" ht="15.45" x14ac:dyDescent="0.4">
      <c r="A12" s="1"/>
      <c r="B12" s="6"/>
      <c r="C12" s="6"/>
      <c r="D12" s="6" t="s">
        <v>109</v>
      </c>
      <c r="E12" s="1"/>
      <c r="F12" s="86">
        <f>IF(G4=0,0,E8/G4)</f>
        <v>33.5</v>
      </c>
      <c r="G12" s="3"/>
      <c r="H12" s="86">
        <f>IF(G4=0,0,G8/G4)</f>
        <v>17.8125</v>
      </c>
      <c r="I12" s="1"/>
      <c r="J12" s="1"/>
      <c r="K12" s="1"/>
      <c r="L12" s="1"/>
      <c r="M12" s="1"/>
      <c r="N12" s="1"/>
    </row>
    <row r="13" spans="1:14" ht="15.45" x14ac:dyDescent="0.4">
      <c r="A13" s="1"/>
      <c r="B13" s="6"/>
      <c r="C13" s="6"/>
      <c r="D13" s="6"/>
      <c r="E13" s="1"/>
      <c r="F13" s="1"/>
      <c r="G13" s="3"/>
      <c r="H13" s="1"/>
      <c r="I13" s="1"/>
      <c r="J13" s="5" t="s">
        <v>15</v>
      </c>
      <c r="K13" s="1"/>
      <c r="L13" s="1"/>
      <c r="M13" s="1"/>
      <c r="N13" s="1"/>
    </row>
    <row r="14" spans="1:14" ht="15.45" x14ac:dyDescent="0.4">
      <c r="A14" s="1"/>
      <c r="B14" s="6" t="s">
        <v>65</v>
      </c>
      <c r="C14" s="6"/>
      <c r="D14" s="6"/>
      <c r="E14" s="1"/>
      <c r="F14" s="1"/>
      <c r="G14" s="1"/>
      <c r="H14" s="1"/>
      <c r="I14" s="1"/>
      <c r="J14" s="5" t="s">
        <v>5</v>
      </c>
      <c r="K14" s="11" t="s">
        <v>9</v>
      </c>
      <c r="L14" s="1"/>
      <c r="M14" s="1"/>
      <c r="N14" s="1"/>
    </row>
    <row r="15" spans="1:14" ht="15.45" x14ac:dyDescent="0.4">
      <c r="A15" s="1"/>
      <c r="B15" s="6"/>
      <c r="C15" s="5" t="s">
        <v>30</v>
      </c>
      <c r="D15" s="5" t="s">
        <v>10</v>
      </c>
      <c r="E15" s="5" t="s">
        <v>10</v>
      </c>
      <c r="F15" s="5" t="s">
        <v>11</v>
      </c>
      <c r="G15" s="5" t="s">
        <v>12</v>
      </c>
      <c r="H15" s="5" t="s">
        <v>13</v>
      </c>
      <c r="I15" s="5" t="s">
        <v>14</v>
      </c>
      <c r="J15" s="5" t="s">
        <v>39</v>
      </c>
      <c r="K15" s="5" t="s">
        <v>15</v>
      </c>
      <c r="L15" s="12"/>
      <c r="M15" s="13"/>
      <c r="N15" s="1"/>
    </row>
    <row r="16" spans="1:14" ht="15.45" x14ac:dyDescent="0.4">
      <c r="A16" s="1"/>
      <c r="B16" s="6"/>
      <c r="C16" s="5" t="s">
        <v>32</v>
      </c>
      <c r="D16" s="5" t="s">
        <v>16</v>
      </c>
      <c r="E16" s="5" t="s">
        <v>71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40</v>
      </c>
      <c r="K16" s="5" t="s">
        <v>21</v>
      </c>
      <c r="L16" s="13"/>
      <c r="M16" s="13"/>
      <c r="N16" s="1"/>
    </row>
    <row r="17" spans="1:14" x14ac:dyDescent="0.35">
      <c r="A17" s="1"/>
      <c r="B17" s="14" t="s">
        <v>106</v>
      </c>
      <c r="C17" s="14">
        <v>100</v>
      </c>
      <c r="D17" s="29">
        <v>30000</v>
      </c>
      <c r="E17" s="2">
        <f>IF(C17=0,0,C17*D17*0.01)</f>
        <v>30000</v>
      </c>
      <c r="F17" s="14">
        <v>10</v>
      </c>
      <c r="G17" s="14">
        <v>0</v>
      </c>
      <c r="H17" s="2">
        <f t="shared" ref="H17:H26" si="0">ROUND(IF(F17=0,0,((E17-(G17*0.01*E17))/F17)),0)</f>
        <v>3000</v>
      </c>
      <c r="I17" s="2">
        <f t="shared" ref="I17:I26" si="1">ROUND(((E17+(G17*0.01*E17)))/2,0)</f>
        <v>15000</v>
      </c>
      <c r="J17" s="14">
        <v>5</v>
      </c>
      <c r="K17" s="2">
        <f t="shared" ref="K17:K26" si="2">ROUND(E17*J17*0.01,0)</f>
        <v>1500</v>
      </c>
      <c r="L17" s="7"/>
      <c r="M17" s="1"/>
      <c r="N17" s="1"/>
    </row>
    <row r="18" spans="1:14" x14ac:dyDescent="0.35">
      <c r="A18" s="1"/>
      <c r="B18" s="14" t="s">
        <v>76</v>
      </c>
      <c r="C18" s="14">
        <v>100</v>
      </c>
      <c r="D18" s="29">
        <v>25000</v>
      </c>
      <c r="E18" s="2">
        <f t="shared" ref="E18:E26" si="3">IF(C18=0,0,C18*D18*0.01)</f>
        <v>25000</v>
      </c>
      <c r="F18" s="14">
        <v>10</v>
      </c>
      <c r="G18" s="14">
        <v>0</v>
      </c>
      <c r="H18" s="2">
        <f t="shared" si="0"/>
        <v>2500</v>
      </c>
      <c r="I18" s="2">
        <f t="shared" si="1"/>
        <v>12500</v>
      </c>
      <c r="J18" s="14">
        <v>5</v>
      </c>
      <c r="K18" s="2">
        <f t="shared" si="2"/>
        <v>1250</v>
      </c>
      <c r="L18" s="7"/>
      <c r="M18" s="1"/>
      <c r="N18" s="1"/>
    </row>
    <row r="19" spans="1:14" x14ac:dyDescent="0.35">
      <c r="A19" s="1"/>
      <c r="B19" s="14" t="s">
        <v>104</v>
      </c>
      <c r="C19" s="14">
        <v>100</v>
      </c>
      <c r="D19" s="29">
        <v>45000</v>
      </c>
      <c r="E19" s="2">
        <f t="shared" si="3"/>
        <v>45000</v>
      </c>
      <c r="F19" s="14">
        <v>10</v>
      </c>
      <c r="G19" s="14">
        <v>0</v>
      </c>
      <c r="H19" s="2">
        <f t="shared" si="0"/>
        <v>4500</v>
      </c>
      <c r="I19" s="2">
        <f t="shared" si="1"/>
        <v>22500</v>
      </c>
      <c r="J19" s="14">
        <v>5</v>
      </c>
      <c r="K19" s="2">
        <f t="shared" si="2"/>
        <v>2250</v>
      </c>
      <c r="L19" s="7"/>
      <c r="M19" s="1"/>
      <c r="N19" s="1"/>
    </row>
    <row r="20" spans="1:14" x14ac:dyDescent="0.35">
      <c r="A20" s="1"/>
      <c r="B20" s="14" t="s">
        <v>31</v>
      </c>
      <c r="C20" s="14">
        <v>50</v>
      </c>
      <c r="D20" s="29">
        <v>70000</v>
      </c>
      <c r="E20" s="2">
        <f t="shared" si="3"/>
        <v>35000</v>
      </c>
      <c r="F20" s="14">
        <v>15</v>
      </c>
      <c r="G20" s="14">
        <v>0</v>
      </c>
      <c r="H20" s="2">
        <f t="shared" si="0"/>
        <v>2333</v>
      </c>
      <c r="I20" s="2">
        <f t="shared" si="1"/>
        <v>17500</v>
      </c>
      <c r="J20" s="14">
        <v>5</v>
      </c>
      <c r="K20" s="2">
        <f t="shared" si="2"/>
        <v>1750</v>
      </c>
      <c r="L20" s="7"/>
      <c r="M20" s="1"/>
      <c r="N20" s="1"/>
    </row>
    <row r="21" spans="1:14" x14ac:dyDescent="0.35">
      <c r="A21" s="1"/>
      <c r="B21" s="14" t="s">
        <v>105</v>
      </c>
      <c r="C21" s="14">
        <v>50</v>
      </c>
      <c r="D21" s="29">
        <v>5000</v>
      </c>
      <c r="E21" s="2">
        <f t="shared" si="3"/>
        <v>2500</v>
      </c>
      <c r="F21" s="14">
        <v>15</v>
      </c>
      <c r="G21" s="14">
        <v>0</v>
      </c>
      <c r="H21" s="2">
        <f t="shared" si="0"/>
        <v>167</v>
      </c>
      <c r="I21" s="2">
        <f t="shared" si="1"/>
        <v>1250</v>
      </c>
      <c r="J21" s="14">
        <v>5</v>
      </c>
      <c r="K21" s="2">
        <f t="shared" si="2"/>
        <v>125</v>
      </c>
      <c r="L21" s="7"/>
      <c r="M21" s="1"/>
      <c r="N21" s="1"/>
    </row>
    <row r="22" spans="1:14" x14ac:dyDescent="0.35">
      <c r="A22" s="1"/>
      <c r="B22" s="14" t="s">
        <v>128</v>
      </c>
      <c r="C22" s="14">
        <v>10</v>
      </c>
      <c r="D22" s="29">
        <v>50000</v>
      </c>
      <c r="E22" s="2">
        <f t="shared" si="3"/>
        <v>5000</v>
      </c>
      <c r="F22" s="14">
        <v>5</v>
      </c>
      <c r="G22" s="14">
        <v>10</v>
      </c>
      <c r="H22" s="2">
        <f t="shared" si="0"/>
        <v>900</v>
      </c>
      <c r="I22" s="2">
        <f t="shared" si="1"/>
        <v>2750</v>
      </c>
      <c r="J22" s="14">
        <v>5</v>
      </c>
      <c r="K22" s="2">
        <f t="shared" si="2"/>
        <v>250</v>
      </c>
      <c r="L22" s="7"/>
      <c r="M22" s="1"/>
      <c r="N22" s="1"/>
    </row>
    <row r="23" spans="1:14" x14ac:dyDescent="0.35">
      <c r="A23" s="1"/>
      <c r="B23" s="14" t="s">
        <v>22</v>
      </c>
      <c r="C23" s="14">
        <v>0</v>
      </c>
      <c r="D23" s="29"/>
      <c r="E23" s="2">
        <f t="shared" si="3"/>
        <v>0</v>
      </c>
      <c r="F23" s="14">
        <v>0</v>
      </c>
      <c r="G23" s="14">
        <v>0</v>
      </c>
      <c r="H23" s="2">
        <f t="shared" si="0"/>
        <v>0</v>
      </c>
      <c r="I23" s="2">
        <f t="shared" si="1"/>
        <v>0</v>
      </c>
      <c r="J23" s="14">
        <v>0</v>
      </c>
      <c r="K23" s="2">
        <f t="shared" si="2"/>
        <v>0</v>
      </c>
      <c r="L23" s="7"/>
      <c r="M23" s="1"/>
      <c r="N23" s="1"/>
    </row>
    <row r="24" spans="1:14" x14ac:dyDescent="0.35">
      <c r="A24" s="1"/>
      <c r="B24" s="14" t="s">
        <v>22</v>
      </c>
      <c r="C24" s="14">
        <v>0</v>
      </c>
      <c r="D24" s="29"/>
      <c r="E24" s="2">
        <f t="shared" si="3"/>
        <v>0</v>
      </c>
      <c r="F24" s="14">
        <v>0</v>
      </c>
      <c r="G24" s="14">
        <v>0</v>
      </c>
      <c r="H24" s="2">
        <f t="shared" si="0"/>
        <v>0</v>
      </c>
      <c r="I24" s="2">
        <f t="shared" si="1"/>
        <v>0</v>
      </c>
      <c r="J24" s="14">
        <v>0</v>
      </c>
      <c r="K24" s="2">
        <f t="shared" si="2"/>
        <v>0</v>
      </c>
      <c r="L24" s="7"/>
      <c r="M24" s="1"/>
      <c r="N24" s="1"/>
    </row>
    <row r="25" spans="1:14" x14ac:dyDescent="0.35">
      <c r="A25" s="1"/>
      <c r="B25" s="14" t="s">
        <v>22</v>
      </c>
      <c r="C25" s="14">
        <v>0</v>
      </c>
      <c r="D25" s="29"/>
      <c r="E25" s="2">
        <f t="shared" si="3"/>
        <v>0</v>
      </c>
      <c r="F25" s="14">
        <v>0</v>
      </c>
      <c r="G25" s="14">
        <v>0</v>
      </c>
      <c r="H25" s="2">
        <f t="shared" si="0"/>
        <v>0</v>
      </c>
      <c r="I25" s="2">
        <f t="shared" si="1"/>
        <v>0</v>
      </c>
      <c r="J25" s="14">
        <v>0</v>
      </c>
      <c r="K25" s="2">
        <f t="shared" si="2"/>
        <v>0</v>
      </c>
      <c r="L25" s="7"/>
      <c r="M25" s="1"/>
      <c r="N25" s="1"/>
    </row>
    <row r="26" spans="1:14" x14ac:dyDescent="0.35">
      <c r="A26" s="1"/>
      <c r="B26" s="14" t="s">
        <v>22</v>
      </c>
      <c r="C26" s="14">
        <v>0</v>
      </c>
      <c r="D26" s="29"/>
      <c r="E26" s="2">
        <f t="shared" si="3"/>
        <v>0</v>
      </c>
      <c r="F26" s="14">
        <v>0</v>
      </c>
      <c r="G26" s="14">
        <v>0</v>
      </c>
      <c r="H26" s="2">
        <f t="shared" si="0"/>
        <v>0</v>
      </c>
      <c r="I26" s="2">
        <f t="shared" si="1"/>
        <v>0</v>
      </c>
      <c r="J26" s="14">
        <v>0</v>
      </c>
      <c r="K26" s="2">
        <f t="shared" si="2"/>
        <v>0</v>
      </c>
      <c r="L26" s="7"/>
      <c r="M26" s="1"/>
      <c r="N26" s="1"/>
    </row>
    <row r="27" spans="1:14" ht="15.45" x14ac:dyDescent="0.4">
      <c r="A27" s="1"/>
      <c r="B27" s="6" t="s">
        <v>8</v>
      </c>
      <c r="C27" s="6"/>
      <c r="D27" s="6"/>
      <c r="E27" s="3">
        <f>SUM(E17:E26)</f>
        <v>142500</v>
      </c>
      <c r="F27" s="11"/>
      <c r="G27" s="11"/>
      <c r="H27" s="3">
        <f>SUM(H17:H26)</f>
        <v>13400</v>
      </c>
      <c r="I27" s="3">
        <f>SUM(I17:I26)</f>
        <v>71500</v>
      </c>
      <c r="J27" s="11"/>
      <c r="K27" s="3">
        <f>SUM(K17:K26)</f>
        <v>7125</v>
      </c>
      <c r="L27" s="1"/>
      <c r="M27" s="1"/>
      <c r="N27" s="15"/>
    </row>
    <row r="28" spans="1:14" ht="15.45" x14ac:dyDescent="0.4">
      <c r="A28" s="1"/>
      <c r="B28" s="6"/>
      <c r="C28" s="6"/>
      <c r="D28" s="6"/>
      <c r="E28" s="11"/>
      <c r="F28" s="6"/>
      <c r="G28" s="6"/>
      <c r="H28" s="11"/>
      <c r="I28" s="11"/>
      <c r="J28" s="11"/>
      <c r="K28" s="11"/>
      <c r="L28" s="1"/>
      <c r="M28" s="1"/>
      <c r="N28" s="1"/>
    </row>
    <row r="29" spans="1:14" ht="15.45" x14ac:dyDescent="0.4">
      <c r="A29" s="1"/>
      <c r="B29" s="55" t="s">
        <v>75</v>
      </c>
      <c r="C29" s="55"/>
      <c r="D29" s="55"/>
      <c r="E29" s="56"/>
      <c r="G29" s="57"/>
      <c r="H29" s="58"/>
      <c r="I29" s="56"/>
      <c r="J29" s="11"/>
      <c r="K29" s="3"/>
      <c r="L29" s="1"/>
      <c r="M29" s="1"/>
      <c r="N29" s="1"/>
    </row>
    <row r="30" spans="1:14" ht="15.45" x14ac:dyDescent="0.4">
      <c r="A30" s="1"/>
      <c r="B30" s="16" t="s">
        <v>23</v>
      </c>
      <c r="C30" s="16"/>
      <c r="D30" s="16"/>
      <c r="E30" s="11"/>
      <c r="F30" s="6"/>
      <c r="G30" s="6"/>
      <c r="H30" s="11"/>
      <c r="I30" s="11"/>
      <c r="J30" s="11"/>
      <c r="K30" s="11"/>
      <c r="L30" s="1"/>
      <c r="M30" s="1"/>
      <c r="N30" s="1"/>
    </row>
    <row r="31" spans="1:14" ht="15.45" x14ac:dyDescent="0.4">
      <c r="A31" s="1"/>
      <c r="B31" s="56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  <c r="N31" s="1"/>
    </row>
    <row r="32" spans="1:1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45" x14ac:dyDescent="0.4">
      <c r="A33" s="1"/>
      <c r="B33" s="6"/>
      <c r="C33" s="6"/>
      <c r="D33" s="6"/>
      <c r="E33" s="6"/>
      <c r="F33" s="3"/>
      <c r="G33" s="1"/>
      <c r="H33" s="1"/>
      <c r="I33" s="1"/>
      <c r="J33" s="1"/>
      <c r="K33" s="1"/>
      <c r="L33" s="1"/>
      <c r="M33" s="1"/>
      <c r="N33" s="1"/>
    </row>
    <row r="34" spans="1:14" ht="15.45" x14ac:dyDescent="0.4">
      <c r="A34" s="1"/>
      <c r="B34" s="6"/>
      <c r="C34" s="6"/>
      <c r="D34" s="6"/>
      <c r="E34" s="6"/>
      <c r="F34" s="3"/>
      <c r="G34" s="1"/>
      <c r="H34" s="1"/>
      <c r="I34" s="1"/>
      <c r="J34" s="1"/>
      <c r="K34" s="1"/>
      <c r="L34" s="1"/>
      <c r="M34" s="1"/>
      <c r="N34" s="1"/>
    </row>
    <row r="35" spans="1:14" ht="15.45" x14ac:dyDescent="0.4">
      <c r="A35" s="1"/>
      <c r="B35" s="6"/>
      <c r="C35" s="6"/>
      <c r="D35" s="6"/>
      <c r="E35" s="6"/>
      <c r="F35" s="3"/>
      <c r="G35" s="1"/>
      <c r="H35" s="1"/>
      <c r="I35" s="1"/>
      <c r="J35" s="1"/>
      <c r="K35" s="1"/>
      <c r="L35" s="1"/>
      <c r="M35" s="1"/>
      <c r="N35" s="1"/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 sheet="1" objects="1" scenarios="1"/>
  <mergeCells count="3">
    <mergeCell ref="B1:K1"/>
    <mergeCell ref="B2:G2"/>
    <mergeCell ref="J6:K6"/>
  </mergeCells>
  <pageMargins left="0.95" right="0.45" top="0.75" bottom="0.75" header="0.3" footer="0.3"/>
  <pageSetup scale="81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BFBE-C352-4E3A-B9B3-FAC5356AB8F8}">
  <sheetPr>
    <pageSetUpPr fitToPage="1"/>
  </sheetPr>
  <dimension ref="B1:D35"/>
  <sheetViews>
    <sheetView workbookViewId="0">
      <selection activeCell="D22" sqref="D22"/>
    </sheetView>
  </sheetViews>
  <sheetFormatPr defaultRowHeight="15" x14ac:dyDescent="0.35"/>
  <cols>
    <col min="1" max="1" width="3.0625" customWidth="1"/>
    <col min="2" max="2" width="26.375" customWidth="1"/>
    <col min="3" max="3" width="15.0625" customWidth="1"/>
    <col min="4" max="4" width="21.8125" customWidth="1"/>
  </cols>
  <sheetData>
    <row r="1" spans="2:4" ht="15.45" x14ac:dyDescent="0.4">
      <c r="B1" s="97" t="s">
        <v>64</v>
      </c>
      <c r="C1" s="98"/>
      <c r="D1" s="98"/>
    </row>
    <row r="4" spans="2:4" ht="15.45" x14ac:dyDescent="0.4">
      <c r="B4" s="23" t="s">
        <v>58</v>
      </c>
    </row>
    <row r="6" spans="2:4" ht="15.45" x14ac:dyDescent="0.4">
      <c r="B6" s="23" t="s">
        <v>66</v>
      </c>
      <c r="C6" s="48" t="s">
        <v>59</v>
      </c>
    </row>
    <row r="7" spans="2:4" ht="15.45" x14ac:dyDescent="0.4">
      <c r="B7" s="23" t="s">
        <v>67</v>
      </c>
      <c r="C7" s="48" t="s">
        <v>60</v>
      </c>
      <c r="D7" s="23" t="s">
        <v>62</v>
      </c>
    </row>
    <row r="8" spans="2:4" x14ac:dyDescent="0.35">
      <c r="B8" s="39" t="s">
        <v>22</v>
      </c>
      <c r="C8" s="52">
        <v>0</v>
      </c>
      <c r="D8" s="39" t="s">
        <v>22</v>
      </c>
    </row>
    <row r="9" spans="2:4" x14ac:dyDescent="0.35">
      <c r="B9" s="39" t="s">
        <v>22</v>
      </c>
      <c r="C9" s="52">
        <v>0</v>
      </c>
      <c r="D9" s="39" t="s">
        <v>22</v>
      </c>
    </row>
    <row r="10" spans="2:4" x14ac:dyDescent="0.35">
      <c r="B10" s="39" t="s">
        <v>22</v>
      </c>
      <c r="C10" s="52">
        <v>0</v>
      </c>
      <c r="D10" s="39" t="s">
        <v>22</v>
      </c>
    </row>
    <row r="11" spans="2:4" x14ac:dyDescent="0.35">
      <c r="B11" s="39" t="s">
        <v>22</v>
      </c>
      <c r="C11" s="52">
        <v>0</v>
      </c>
      <c r="D11" s="39" t="s">
        <v>22</v>
      </c>
    </row>
    <row r="12" spans="2:4" x14ac:dyDescent="0.35">
      <c r="B12" s="39" t="s">
        <v>22</v>
      </c>
      <c r="C12" s="52">
        <v>0</v>
      </c>
      <c r="D12" s="39" t="s">
        <v>22</v>
      </c>
    </row>
    <row r="13" spans="2:4" x14ac:dyDescent="0.35">
      <c r="B13" s="39" t="s">
        <v>22</v>
      </c>
      <c r="C13" s="52">
        <v>0</v>
      </c>
      <c r="D13" s="39" t="s">
        <v>22</v>
      </c>
    </row>
    <row r="14" spans="2:4" x14ac:dyDescent="0.35">
      <c r="B14" s="39" t="s">
        <v>22</v>
      </c>
      <c r="C14" s="52">
        <v>0</v>
      </c>
      <c r="D14" s="39" t="s">
        <v>22</v>
      </c>
    </row>
    <row r="15" spans="2:4" x14ac:dyDescent="0.35">
      <c r="B15" s="39" t="s">
        <v>22</v>
      </c>
      <c r="C15" s="52">
        <v>0</v>
      </c>
      <c r="D15" s="39" t="s">
        <v>22</v>
      </c>
    </row>
    <row r="16" spans="2:4" x14ac:dyDescent="0.35">
      <c r="B16" s="39" t="s">
        <v>22</v>
      </c>
      <c r="C16" s="52">
        <v>0</v>
      </c>
      <c r="D16" s="39" t="s">
        <v>22</v>
      </c>
    </row>
    <row r="17" spans="2:4" x14ac:dyDescent="0.35">
      <c r="B17" s="39" t="s">
        <v>22</v>
      </c>
      <c r="C17" s="52">
        <v>0</v>
      </c>
      <c r="D17" s="39" t="s">
        <v>22</v>
      </c>
    </row>
    <row r="18" spans="2:4" ht="15.45" x14ac:dyDescent="0.4">
      <c r="B18" s="53" t="s">
        <v>61</v>
      </c>
      <c r="C18" s="54">
        <f>SUM(C8:C17)</f>
        <v>0</v>
      </c>
    </row>
    <row r="20" spans="2:4" ht="15.45" x14ac:dyDescent="0.4">
      <c r="B20" s="23" t="s">
        <v>66</v>
      </c>
    </row>
    <row r="21" spans="2:4" ht="15.45" x14ac:dyDescent="0.4">
      <c r="B21" s="23" t="s">
        <v>68</v>
      </c>
      <c r="D21" s="23" t="s">
        <v>62</v>
      </c>
    </row>
    <row r="22" spans="2:4" x14ac:dyDescent="0.35">
      <c r="B22" s="39" t="s">
        <v>31</v>
      </c>
      <c r="C22" s="52">
        <v>0</v>
      </c>
      <c r="D22" s="39" t="s">
        <v>22</v>
      </c>
    </row>
    <row r="23" spans="2:4" x14ac:dyDescent="0.35">
      <c r="B23" s="39" t="s">
        <v>22</v>
      </c>
      <c r="C23" s="52">
        <v>0</v>
      </c>
      <c r="D23" s="39" t="s">
        <v>22</v>
      </c>
    </row>
    <row r="24" spans="2:4" x14ac:dyDescent="0.35">
      <c r="B24" s="39" t="s">
        <v>22</v>
      </c>
      <c r="C24" s="52">
        <v>0</v>
      </c>
      <c r="D24" s="39" t="s">
        <v>22</v>
      </c>
    </row>
    <row r="25" spans="2:4" x14ac:dyDescent="0.35">
      <c r="B25" s="39" t="s">
        <v>22</v>
      </c>
      <c r="C25" s="52">
        <v>0</v>
      </c>
      <c r="D25" s="39" t="s">
        <v>22</v>
      </c>
    </row>
    <row r="26" spans="2:4" x14ac:dyDescent="0.35">
      <c r="B26" s="39" t="s">
        <v>22</v>
      </c>
      <c r="C26" s="52">
        <v>0</v>
      </c>
      <c r="D26" s="39" t="s">
        <v>22</v>
      </c>
    </row>
    <row r="27" spans="2:4" x14ac:dyDescent="0.35">
      <c r="B27" s="39" t="s">
        <v>22</v>
      </c>
      <c r="C27" s="52">
        <v>0</v>
      </c>
      <c r="D27" s="39" t="s">
        <v>22</v>
      </c>
    </row>
    <row r="28" spans="2:4" x14ac:dyDescent="0.35">
      <c r="B28" s="39" t="s">
        <v>22</v>
      </c>
      <c r="C28" s="52">
        <v>0</v>
      </c>
      <c r="D28" s="39" t="s">
        <v>22</v>
      </c>
    </row>
    <row r="29" spans="2:4" x14ac:dyDescent="0.35">
      <c r="B29" s="39" t="s">
        <v>22</v>
      </c>
      <c r="C29" s="52">
        <v>0</v>
      </c>
      <c r="D29" s="39" t="s">
        <v>22</v>
      </c>
    </row>
    <row r="30" spans="2:4" x14ac:dyDescent="0.35">
      <c r="B30" s="39" t="s">
        <v>22</v>
      </c>
      <c r="C30" s="52">
        <v>0</v>
      </c>
      <c r="D30" s="39" t="s">
        <v>22</v>
      </c>
    </row>
    <row r="31" spans="2:4" x14ac:dyDescent="0.35">
      <c r="B31" s="39" t="s">
        <v>22</v>
      </c>
      <c r="C31" s="52">
        <v>0</v>
      </c>
      <c r="D31" s="39" t="s">
        <v>22</v>
      </c>
    </row>
    <row r="32" spans="2:4" ht="15.45" x14ac:dyDescent="0.4">
      <c r="B32" s="53" t="s">
        <v>63</v>
      </c>
      <c r="C32" s="54">
        <f>SUM(C22:C31)</f>
        <v>0</v>
      </c>
    </row>
    <row r="34" spans="2:4" x14ac:dyDescent="0.35">
      <c r="B34" s="100" t="s">
        <v>51</v>
      </c>
      <c r="C34" s="101"/>
      <c r="D34" s="116"/>
    </row>
    <row r="35" spans="2:4" x14ac:dyDescent="0.35">
      <c r="B35" s="100"/>
      <c r="C35" s="101"/>
      <c r="D35" s="116"/>
    </row>
  </sheetData>
  <sheetProtection sheet="1" objects="1" scenarios="1"/>
  <mergeCells count="3">
    <mergeCell ref="B34:D34"/>
    <mergeCell ref="B35:D35"/>
    <mergeCell ref="B1:D1"/>
  </mergeCells>
  <printOptions gridLines="1"/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Hay Harvesting Cost</vt:lpstr>
      <vt:lpstr>2. Hay Capital Assets Cost </vt:lpstr>
      <vt:lpstr>3.Cash Implications-Investment</vt:lpstr>
      <vt:lpstr>'1. Hay Harvesting Cost'!Print_Area</vt:lpstr>
      <vt:lpstr>'2. Hay Capital Assets Cost '!Print_Area</vt:lpstr>
      <vt:lpstr>'3.Cash Implications-Investment'!Print_Area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2020-10-07T01:58:32Z</cp:lastPrinted>
  <dcterms:created xsi:type="dcterms:W3CDTF">2013-02-25T12:44:37Z</dcterms:created>
  <dcterms:modified xsi:type="dcterms:W3CDTF">2020-10-07T01:58:33Z</dcterms:modified>
</cp:coreProperties>
</file>