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cgra\Documents\2019 TAMU Decision Aids Additions\O. Cow-Calf Herd Health Economics\"/>
    </mc:Choice>
  </mc:AlternateContent>
  <xr:revisionPtr revIDLastSave="0" documentId="13_ncr:1_{8B40760A-3B97-4E3D-9B91-7A1DB307ED95}" xr6:coauthVersionLast="43" xr6:coauthVersionMax="43" xr10:uidLastSave="{00000000-0000-0000-0000-000000000000}"/>
  <bookViews>
    <workbookView xWindow="-103" yWindow="-103" windowWidth="16663" windowHeight="8863" tabRatio="902" xr2:uid="{00000000-000D-0000-FFFF-FFFF00000000}"/>
  </bookViews>
  <sheets>
    <sheet name="1.Delayed Pregancy Revenue Loss" sheetId="3" r:id="rId1"/>
    <sheet name="2. Explanation" sheetId="4" r:id="rId2"/>
  </sheets>
  <definedNames>
    <definedName name="_xlnm.Print_Area" localSheetId="0">'1.Delayed Pregancy Revenue Loss'!$B$1:$J$102</definedName>
    <definedName name="_xlnm.Print_Area" localSheetId="1">'2. Explanation'!$B$2:$B$15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3" l="1"/>
  <c r="H15" i="3" s="1"/>
  <c r="E8" i="3"/>
  <c r="E21" i="3" s="1"/>
  <c r="H7" i="3"/>
  <c r="H6" i="3"/>
  <c r="H8" i="3" l="1"/>
  <c r="L12" i="3"/>
  <c r="M12" i="3" s="1"/>
  <c r="E11" i="3" s="1"/>
  <c r="E15" i="3" l="1"/>
  <c r="E16" i="3" s="1"/>
  <c r="E68" i="3"/>
  <c r="E88" i="3" s="1"/>
  <c r="E25" i="3"/>
  <c r="E45" i="3" s="1"/>
  <c r="E65" i="3"/>
  <c r="E28" i="3"/>
  <c r="E48" i="3" s="1"/>
  <c r="C22" i="3"/>
  <c r="G15" i="3" l="1"/>
  <c r="E67" i="3" s="1"/>
  <c r="E69" i="3" s="1"/>
  <c r="E85" i="3"/>
  <c r="E87" i="3"/>
  <c r="E89" i="3" s="1"/>
  <c r="E32" i="3"/>
  <c r="E17" i="3"/>
  <c r="G16" i="3"/>
  <c r="E33" i="3" s="1"/>
  <c r="E27" i="3" l="1"/>
  <c r="E47" i="3" s="1"/>
  <c r="E49" i="3" s="1"/>
  <c r="E34" i="3"/>
  <c r="E36" i="3" s="1"/>
  <c r="E38" i="3" s="1"/>
  <c r="E39" i="3" s="1"/>
  <c r="I16" i="3" s="1"/>
  <c r="E18" i="3"/>
  <c r="E52" i="3"/>
  <c r="G17" i="3"/>
  <c r="E53" i="3" s="1"/>
  <c r="E54" i="3" s="1"/>
  <c r="E56" i="3" s="1"/>
  <c r="E58" i="3" s="1"/>
  <c r="H17" i="3" s="1"/>
  <c r="E29" i="3" l="1"/>
  <c r="I15" i="3" s="1"/>
  <c r="H16" i="3"/>
  <c r="E59" i="3"/>
  <c r="E60" i="3" s="1"/>
  <c r="J17" i="3" s="1"/>
  <c r="E72" i="3"/>
  <c r="E19" i="3"/>
  <c r="G18" i="3"/>
  <c r="E73" i="3" s="1"/>
  <c r="E74" i="3" s="1"/>
  <c r="E76" i="3" s="1"/>
  <c r="E78" i="3" s="1"/>
  <c r="E40" i="3" l="1"/>
  <c r="J16" i="3" s="1"/>
  <c r="I17" i="3"/>
  <c r="H18" i="3"/>
  <c r="E79" i="3"/>
  <c r="E92" i="3"/>
  <c r="G19" i="3"/>
  <c r="E93" i="3" s="1"/>
  <c r="E94" i="3" s="1"/>
  <c r="E96" i="3" s="1"/>
  <c r="E98" i="3" s="1"/>
  <c r="E99" i="3" l="1"/>
  <c r="H19" i="3"/>
  <c r="E80" i="3"/>
  <c r="J18" i="3" s="1"/>
  <c r="I18" i="3"/>
  <c r="E100" i="3" l="1"/>
  <c r="J19" i="3" s="1"/>
  <c r="I19" i="3"/>
</calcChain>
</file>

<file path=xl/sharedStrings.xml><?xml version="1.0" encoding="utf-8"?>
<sst xmlns="http://schemas.openxmlformats.org/spreadsheetml/2006/main" count="168" uniqueCount="63">
  <si>
    <t>Lb./Head</t>
  </si>
  <si>
    <t>$/Cwt.</t>
  </si>
  <si>
    <t>$/Head</t>
  </si>
  <si>
    <t xml:space="preserve">  First</t>
  </si>
  <si>
    <t xml:space="preserve">  Second</t>
  </si>
  <si>
    <t xml:space="preserve">  Third</t>
  </si>
  <si>
    <t xml:space="preserve">  Forth </t>
  </si>
  <si>
    <t xml:space="preserve">  Fifth</t>
  </si>
  <si>
    <t>Weaning</t>
  </si>
  <si>
    <t>ADG</t>
  </si>
  <si>
    <t>Breeding Cycle Bred</t>
  </si>
  <si>
    <t>Birth Wt.</t>
  </si>
  <si>
    <t>Weight</t>
  </si>
  <si>
    <t xml:space="preserve">   Days</t>
  </si>
  <si>
    <t xml:space="preserve">Cattle Age at Weaning </t>
  </si>
  <si>
    <t>Base Weight Projection</t>
  </si>
  <si>
    <t>Base Weight</t>
  </si>
  <si>
    <t>Lb./Hd.</t>
  </si>
  <si>
    <t>Gross Income</t>
  </si>
  <si>
    <t>____________________________________</t>
  </si>
  <si>
    <t>Delivery Values Underweight</t>
  </si>
  <si>
    <t>Weigh Adjusted for Age</t>
  </si>
  <si>
    <t>Net Under Weight</t>
  </si>
  <si>
    <t>Price Slide</t>
  </si>
  <si>
    <t>$/Lb.</t>
  </si>
  <si>
    <t>Calculated Side</t>
  </si>
  <si>
    <t>Calculated Price</t>
  </si>
  <si>
    <t>Change in Gross Income</t>
  </si>
  <si>
    <t>__________________________________________</t>
  </si>
  <si>
    <t>*This is where there is no limit on slide weight or free weight to buyer.</t>
  </si>
  <si>
    <t>Days</t>
  </si>
  <si>
    <t xml:space="preserve">Age </t>
  </si>
  <si>
    <t>Price</t>
  </si>
  <si>
    <t>Gross</t>
  </si>
  <si>
    <t>Income</t>
  </si>
  <si>
    <t>Difference</t>
  </si>
  <si>
    <t xml:space="preserve">Base Price </t>
  </si>
  <si>
    <t>Months of Age</t>
  </si>
  <si>
    <t>_________________________________________________________________</t>
  </si>
  <si>
    <t>Third Cycle</t>
  </si>
  <si>
    <t>Second Cycle</t>
  </si>
  <si>
    <t>First Cycle</t>
  </si>
  <si>
    <t>Fourth Cycle</t>
  </si>
  <si>
    <t>Fifth Cycle</t>
  </si>
  <si>
    <t>Not adjusted for weaning percent.</t>
  </si>
  <si>
    <t>Steer</t>
  </si>
  <si>
    <t>Heifer</t>
  </si>
  <si>
    <t>Gain</t>
  </si>
  <si>
    <t>Average Price and Value</t>
  </si>
  <si>
    <r>
      <t xml:space="preserve">Sheet 1. </t>
    </r>
    <r>
      <rPr>
        <sz val="12"/>
        <color theme="1"/>
        <rFont val="Times New Roman"/>
        <family val="1"/>
      </rPr>
      <t xml:space="preserve">shows the delayed pregnancy and calving revenue loss calculation. All efforts to have a short breeding season and high weaning percent needs to be a focus. The advantage of early calves on calf revenue is very large. Note the income difference or revenue difference by cycle bred. </t>
    </r>
  </si>
  <si>
    <t xml:space="preserve">Explanation of Revenue Difference with a Shorten the Calving Season </t>
  </si>
  <si>
    <t>Weaning - Age in Days</t>
  </si>
  <si>
    <t>Age - Days</t>
  </si>
  <si>
    <t>Average Daily Gain - Lb.</t>
  </si>
  <si>
    <t>Base Weaned Calf Weight and Values</t>
  </si>
  <si>
    <t>Base Weight and Price Slide By Age and Weight</t>
  </si>
  <si>
    <t xml:space="preserve">The price slide calculation is used to recognize in the market lighter calves bring more per Cwt. than heavier calves. </t>
  </si>
  <si>
    <t>Artificial insemination (AI) using synchronization programs can assist in reducing the length of the herd calving season. More females will be bred early. Calves will be older at weaning resulting in heaver herd weaning weights.</t>
  </si>
  <si>
    <t>Example</t>
  </si>
  <si>
    <t>Date</t>
  </si>
  <si>
    <t xml:space="preserve">          Ranch Name</t>
  </si>
  <si>
    <t xml:space="preserve">Delayed Pregnancy Impact on Weaning Weight  and </t>
  </si>
  <si>
    <t>Gross Calf Revenue With Weight  Price Slide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</si>
</sst>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3" formatCode="_(* #,##0.00_);_(* \(#,##0.00\);_(* &quot;-&quot;??_);_(@_)"/>
    <numFmt numFmtId="164" formatCode="&quot;$&quot;#,##0"/>
    <numFmt numFmtId="165" formatCode="&quot;$&quot;#,##0.00"/>
    <numFmt numFmtId="166" formatCode="0.0"/>
    <numFmt numFmtId="167" formatCode="_(* #,##0_);_(* \(#,##0\);_(* &quot;-&quot;??_);_(@_)"/>
    <numFmt numFmtId="168" formatCode="_(* #,##0.0_);_(* \(#,##0.0\);_(* &quot;-&quot;?_);_(@_)"/>
    <numFmt numFmtId="169" formatCode="_(* #,##0_);_(* \(#,##0\);_(* &quot;-&quot;?_);_(@_)"/>
  </numFmts>
  <fonts count="2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name val="Arial"/>
      <family val="2"/>
    </font>
    <font>
      <sz val="10"/>
      <name val="Arial"/>
      <family val="2"/>
    </font>
    <font>
      <b/>
      <sz val="12"/>
      <color theme="1"/>
      <name val="Arial"/>
      <family val="2"/>
    </font>
    <font>
      <sz val="11"/>
      <color theme="1"/>
      <name val="Arial"/>
      <family val="2"/>
    </font>
    <font>
      <sz val="12"/>
      <name val="Arial"/>
      <family val="2"/>
    </font>
    <font>
      <sz val="11"/>
      <color theme="1"/>
      <name val="Calibri"/>
      <family val="2"/>
      <scheme val="minor"/>
    </font>
    <font>
      <sz val="12"/>
      <color rgb="FF3333FF"/>
      <name val="Arial"/>
      <family val="2"/>
    </font>
    <font>
      <b/>
      <sz val="12"/>
      <color rgb="FF0000FF"/>
      <name val="Arial"/>
      <family val="2"/>
    </font>
    <font>
      <sz val="12"/>
      <color rgb="FF0000FF"/>
      <name val="Arial"/>
      <family val="2"/>
    </font>
    <font>
      <b/>
      <sz val="11"/>
      <color theme="1"/>
      <name val="Arial"/>
      <family val="2"/>
    </font>
    <font>
      <sz val="12"/>
      <color theme="1"/>
      <name val="Calibri"/>
      <family val="2"/>
      <scheme val="minor"/>
    </font>
    <font>
      <b/>
      <sz val="12"/>
      <color theme="1"/>
      <name val="Calibri"/>
      <family val="2"/>
      <scheme val="minor"/>
    </font>
    <font>
      <sz val="12"/>
      <color theme="1"/>
      <name val="Times New Roman"/>
      <family val="1"/>
    </font>
    <font>
      <b/>
      <sz val="12"/>
      <color theme="1"/>
      <name val="Times New Roman"/>
      <family val="1"/>
    </font>
    <font>
      <sz val="11"/>
      <color rgb="FF3333FF"/>
      <name val="Arial"/>
      <family val="2"/>
    </font>
    <font>
      <sz val="11"/>
      <color rgb="FF3333FF"/>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2" fillId="0" borderId="0" applyFont="0" applyFill="0" applyBorder="0" applyAlignment="0" applyProtection="0"/>
  </cellStyleXfs>
  <cellXfs count="58">
    <xf numFmtId="0" fontId="0" fillId="0" borderId="0" xfId="0"/>
    <xf numFmtId="0" fontId="0" fillId="0" borderId="0" xfId="0" applyAlignment="1">
      <alignment horizontal="center"/>
    </xf>
    <xf numFmtId="0" fontId="9" fillId="0" borderId="0" xfId="0" applyFont="1"/>
    <xf numFmtId="0" fontId="10" fillId="0" borderId="0" xfId="0" applyFont="1"/>
    <xf numFmtId="0" fontId="9" fillId="0" borderId="0" xfId="0" applyFont="1" applyAlignment="1">
      <alignment horizontal="center"/>
    </xf>
    <xf numFmtId="0" fontId="6" fillId="0" borderId="0" xfId="0" applyFont="1"/>
    <xf numFmtId="0" fontId="5" fillId="0" borderId="0" xfId="0" applyFont="1"/>
    <xf numFmtId="2" fontId="6" fillId="0" borderId="0" xfId="0" applyNumberFormat="1" applyFont="1"/>
    <xf numFmtId="0" fontId="11" fillId="0" borderId="0" xfId="0" applyFont="1"/>
    <xf numFmtId="0" fontId="7" fillId="0" borderId="0" xfId="0" applyFont="1"/>
    <xf numFmtId="165" fontId="7" fillId="0" borderId="0" xfId="0" applyNumberFormat="1" applyFont="1"/>
    <xf numFmtId="0" fontId="8" fillId="0" borderId="0" xfId="0" applyFont="1"/>
    <xf numFmtId="165" fontId="15" fillId="0" borderId="0" xfId="0" applyNumberFormat="1" applyFont="1" applyProtection="1">
      <protection locked="0"/>
    </xf>
    <xf numFmtId="8" fontId="11" fillId="0" borderId="0" xfId="0" applyNumberFormat="1" applyFont="1"/>
    <xf numFmtId="8" fontId="7" fillId="0" borderId="0" xfId="0" applyNumberFormat="1" applyFont="1"/>
    <xf numFmtId="0" fontId="4" fillId="0" borderId="0" xfId="0" applyFont="1"/>
    <xf numFmtId="1" fontId="7" fillId="0" borderId="0" xfId="0" applyNumberFormat="1" applyFont="1"/>
    <xf numFmtId="1" fontId="11" fillId="0" borderId="0" xfId="0" applyNumberFormat="1" applyFont="1"/>
    <xf numFmtId="165" fontId="4" fillId="0" borderId="0" xfId="0" applyNumberFormat="1" applyFont="1"/>
    <xf numFmtId="165" fontId="6" fillId="0" borderId="0" xfId="0" applyNumberFormat="1" applyFont="1"/>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165" fontId="14" fillId="0" borderId="1" xfId="0" applyNumberFormat="1" applyFont="1" applyBorder="1" applyProtection="1">
      <protection locked="0"/>
    </xf>
    <xf numFmtId="0" fontId="13" fillId="0" borderId="1" xfId="0" applyFont="1" applyBorder="1" applyProtection="1">
      <protection locked="0"/>
    </xf>
    <xf numFmtId="8" fontId="9" fillId="0" borderId="0" xfId="0" applyNumberFormat="1" applyFont="1"/>
    <xf numFmtId="0" fontId="16" fillId="0" borderId="0" xfId="0" applyFont="1"/>
    <xf numFmtId="0" fontId="17" fillId="0" borderId="0" xfId="0" applyFont="1"/>
    <xf numFmtId="165" fontId="9" fillId="0" borderId="0" xfId="0" applyNumberFormat="1" applyFont="1"/>
    <xf numFmtId="0" fontId="3" fillId="0" borderId="0" xfId="0" applyFont="1"/>
    <xf numFmtId="0" fontId="18" fillId="0" borderId="0" xfId="0" applyFont="1"/>
    <xf numFmtId="168" fontId="9" fillId="0" borderId="0" xfId="0" applyNumberFormat="1" applyFont="1"/>
    <xf numFmtId="164" fontId="3" fillId="0" borderId="0" xfId="0" applyNumberFormat="1" applyFont="1"/>
    <xf numFmtId="1" fontId="6" fillId="0" borderId="0" xfId="0" applyNumberFormat="1" applyFont="1"/>
    <xf numFmtId="166" fontId="11" fillId="0" borderId="0" xfId="0" applyNumberFormat="1" applyFont="1"/>
    <xf numFmtId="1" fontId="13" fillId="0" borderId="1" xfId="0" applyNumberFormat="1" applyFont="1" applyBorder="1" applyProtection="1">
      <protection locked="0"/>
    </xf>
    <xf numFmtId="0" fontId="9" fillId="0" borderId="0" xfId="0" applyFont="1" applyAlignment="1">
      <alignment horizontal="right"/>
    </xf>
    <xf numFmtId="0" fontId="16" fillId="0" borderId="0" xfId="0" applyFont="1" applyAlignment="1">
      <alignment horizontal="right"/>
    </xf>
    <xf numFmtId="169" fontId="9" fillId="0" borderId="0" xfId="0" applyNumberFormat="1" applyFont="1"/>
    <xf numFmtId="6" fontId="4" fillId="0" borderId="0" xfId="0" applyNumberFormat="1" applyFont="1"/>
    <xf numFmtId="0" fontId="20" fillId="0" borderId="0" xfId="0" applyFont="1"/>
    <xf numFmtId="0" fontId="20" fillId="0" borderId="0" xfId="0" applyFont="1" applyAlignment="1">
      <alignment vertical="center" wrapText="1"/>
    </xf>
    <xf numFmtId="0" fontId="19" fillId="0" borderId="0" xfId="0" applyFont="1" applyAlignment="1">
      <alignment wrapText="1"/>
    </xf>
    <xf numFmtId="167" fontId="13" fillId="0" borderId="1" xfId="1" applyNumberFormat="1" applyFont="1" applyBorder="1" applyProtection="1">
      <protection locked="0"/>
    </xf>
    <xf numFmtId="164" fontId="13" fillId="0" borderId="1" xfId="0" applyNumberFormat="1" applyFont="1" applyBorder="1" applyProtection="1">
      <protection locked="0"/>
    </xf>
    <xf numFmtId="2" fontId="7" fillId="0" borderId="0" xfId="0" applyNumberFormat="1" applyFont="1" applyAlignment="1">
      <alignment horizontal="left"/>
    </xf>
    <xf numFmtId="0" fontId="2" fillId="0" borderId="0" xfId="0" applyFont="1"/>
    <xf numFmtId="164" fontId="9" fillId="0" borderId="0" xfId="0" applyNumberFormat="1" applyFont="1"/>
    <xf numFmtId="0" fontId="1" fillId="0" borderId="0" xfId="0" applyFont="1"/>
    <xf numFmtId="14" fontId="13" fillId="0" borderId="1" xfId="0" applyNumberFormat="1" applyFont="1" applyBorder="1" applyAlignment="1" applyProtection="1">
      <alignment horizontal="left"/>
      <protection locked="0"/>
    </xf>
    <xf numFmtId="164" fontId="0" fillId="0" borderId="0" xfId="0" applyNumberFormat="1"/>
    <xf numFmtId="0" fontId="7" fillId="0" borderId="0" xfId="0" applyFont="1"/>
    <xf numFmtId="0" fontId="0" fillId="0" borderId="0" xfId="0"/>
    <xf numFmtId="0" fontId="9" fillId="0" borderId="0" xfId="0" applyFont="1" applyAlignment="1">
      <alignment horizontal="center"/>
    </xf>
    <xf numFmtId="0" fontId="0" fillId="0" borderId="0" xfId="0" applyAlignment="1">
      <alignment horizontal="center"/>
    </xf>
    <xf numFmtId="0" fontId="21" fillId="0" borderId="2" xfId="0" applyFont="1" applyBorder="1" applyAlignment="1" applyProtection="1">
      <alignment horizontal="left"/>
      <protection locked="0"/>
    </xf>
    <xf numFmtId="0" fontId="22" fillId="0" borderId="3" xfId="0" applyFont="1" applyBorder="1" applyAlignment="1" applyProtection="1">
      <alignment horizontal="left"/>
      <protection locked="0"/>
    </xf>
    <xf numFmtId="0" fontId="22" fillId="0" borderId="4" xfId="0" applyFont="1" applyBorder="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2"/>
  <sheetViews>
    <sheetView tabSelected="1" topLeftCell="A11" zoomScaleNormal="100" workbookViewId="0">
      <selection activeCell="B3" sqref="B3"/>
    </sheetView>
  </sheetViews>
  <sheetFormatPr defaultRowHeight="14.6" x14ac:dyDescent="0.4"/>
  <cols>
    <col min="1" max="1" width="4.3046875" customWidth="1"/>
    <col min="2" max="2" width="26.53515625" customWidth="1"/>
    <col min="4" max="4" width="3.84375" customWidth="1"/>
    <col min="5" max="5" width="12" customWidth="1"/>
    <col min="6" max="6" width="2.69140625" customWidth="1"/>
    <col min="8" max="9" width="10.84375" customWidth="1"/>
    <col min="10" max="10" width="12.69140625" customWidth="1"/>
  </cols>
  <sheetData>
    <row r="1" spans="1:13" ht="15.45" x14ac:dyDescent="0.4">
      <c r="A1" s="5"/>
      <c r="B1" s="53" t="s">
        <v>61</v>
      </c>
      <c r="C1" s="54"/>
      <c r="D1" s="54"/>
      <c r="E1" s="54"/>
      <c r="F1" s="54"/>
      <c r="G1" s="54"/>
      <c r="H1" s="54"/>
      <c r="I1" s="54"/>
      <c r="J1" s="54"/>
    </row>
    <row r="2" spans="1:13" ht="15.45" x14ac:dyDescent="0.4">
      <c r="A2" s="5"/>
      <c r="B2" s="53" t="s">
        <v>62</v>
      </c>
      <c r="C2" s="54"/>
      <c r="D2" s="54"/>
      <c r="E2" s="54"/>
      <c r="F2" s="54"/>
      <c r="G2" s="54"/>
      <c r="H2" s="54"/>
      <c r="I2" s="54"/>
      <c r="J2" s="54"/>
    </row>
    <row r="3" spans="1:13" ht="15.45" x14ac:dyDescent="0.4">
      <c r="A3" s="5"/>
      <c r="B3" s="4" t="s">
        <v>60</v>
      </c>
      <c r="C3" s="55" t="s">
        <v>58</v>
      </c>
      <c r="D3" s="56"/>
      <c r="E3" s="56"/>
      <c r="F3" s="57"/>
      <c r="G3" s="1"/>
      <c r="H3" s="1"/>
      <c r="I3" s="4" t="s">
        <v>59</v>
      </c>
      <c r="J3" s="49">
        <v>43559</v>
      </c>
    </row>
    <row r="4" spans="1:13" ht="15.45" x14ac:dyDescent="0.4">
      <c r="A4" s="5"/>
      <c r="B4" s="4"/>
      <c r="C4" s="1"/>
      <c r="D4" s="1"/>
      <c r="E4" s="1"/>
      <c r="F4" s="1"/>
      <c r="G4" s="1"/>
      <c r="H4" s="1"/>
      <c r="I4" s="1"/>
      <c r="J4" s="1"/>
    </row>
    <row r="5" spans="1:13" ht="15.9" x14ac:dyDescent="0.45">
      <c r="A5" s="5"/>
      <c r="B5" s="2" t="s">
        <v>54</v>
      </c>
      <c r="C5" s="27"/>
      <c r="E5" s="36" t="s">
        <v>0</v>
      </c>
      <c r="F5" s="37"/>
      <c r="G5" s="36" t="s">
        <v>1</v>
      </c>
      <c r="H5" s="36" t="s">
        <v>2</v>
      </c>
      <c r="I5" s="1"/>
      <c r="J5" s="1"/>
    </row>
    <row r="6" spans="1:13" ht="15.9" x14ac:dyDescent="0.45">
      <c r="A6" s="5"/>
      <c r="B6" s="29" t="s">
        <v>45</v>
      </c>
      <c r="C6" s="27"/>
      <c r="E6" s="43">
        <v>550</v>
      </c>
      <c r="G6" s="44">
        <v>180</v>
      </c>
      <c r="H6" s="32">
        <f>E6*G6*0.01</f>
        <v>990</v>
      </c>
      <c r="I6" s="1"/>
      <c r="J6" s="1"/>
    </row>
    <row r="7" spans="1:13" ht="15.9" x14ac:dyDescent="0.45">
      <c r="A7" s="5"/>
      <c r="B7" s="29" t="s">
        <v>46</v>
      </c>
      <c r="C7" s="27"/>
      <c r="E7" s="43">
        <v>530</v>
      </c>
      <c r="G7" s="44">
        <v>165</v>
      </c>
      <c r="H7" s="32">
        <f>E7*G7*0.01</f>
        <v>874.5</v>
      </c>
      <c r="I7" s="1"/>
      <c r="J7" s="1"/>
      <c r="L7" s="50"/>
    </row>
    <row r="8" spans="1:13" ht="15.9" x14ac:dyDescent="0.45">
      <c r="A8" s="5"/>
      <c r="B8" s="2" t="s">
        <v>48</v>
      </c>
      <c r="C8" s="30"/>
      <c r="E8" s="31">
        <f>((E6+E7)*0.5)</f>
        <v>540</v>
      </c>
      <c r="G8" s="28">
        <f>((G6+G7)*0.5)</f>
        <v>172.5</v>
      </c>
      <c r="H8" s="47">
        <f>((H6+H7)*0.5)</f>
        <v>932.25</v>
      </c>
      <c r="I8" s="5"/>
    </row>
    <row r="9" spans="1:13" ht="15.9" x14ac:dyDescent="0.45">
      <c r="A9" s="5"/>
      <c r="B9" s="2"/>
      <c r="C9" s="30"/>
      <c r="E9" s="31"/>
      <c r="F9" s="28"/>
      <c r="G9" s="28"/>
      <c r="I9" s="5"/>
    </row>
    <row r="10" spans="1:13" ht="15.45" x14ac:dyDescent="0.4">
      <c r="A10" s="5"/>
      <c r="B10" s="2"/>
      <c r="C10" s="5"/>
      <c r="D10" s="5"/>
      <c r="F10" s="5"/>
      <c r="G10" s="2" t="s">
        <v>11</v>
      </c>
      <c r="I10" s="5"/>
    </row>
    <row r="11" spans="1:13" ht="15.45" x14ac:dyDescent="0.4">
      <c r="A11" s="5"/>
      <c r="B11" s="48" t="s">
        <v>53</v>
      </c>
      <c r="C11" s="4" t="s">
        <v>9</v>
      </c>
      <c r="D11" s="5"/>
      <c r="E11" s="45">
        <f>M12</f>
        <v>2.2439024390243905</v>
      </c>
      <c r="F11" s="5"/>
      <c r="G11" s="35">
        <v>80</v>
      </c>
      <c r="H11" s="5"/>
      <c r="I11" s="22" t="s">
        <v>33</v>
      </c>
      <c r="J11" s="22" t="s">
        <v>34</v>
      </c>
      <c r="L11" s="29" t="s">
        <v>47</v>
      </c>
      <c r="M11" s="3" t="s">
        <v>9</v>
      </c>
    </row>
    <row r="12" spans="1:13" ht="15.45" x14ac:dyDescent="0.4">
      <c r="A12" s="5"/>
      <c r="B12" s="5"/>
      <c r="C12" s="5"/>
      <c r="D12" s="5"/>
      <c r="E12" s="20"/>
      <c r="F12" s="21"/>
      <c r="G12" s="20" t="s">
        <v>8</v>
      </c>
      <c r="H12" s="22" t="s">
        <v>32</v>
      </c>
      <c r="I12" s="22" t="s">
        <v>34</v>
      </c>
      <c r="J12" s="22" t="s">
        <v>35</v>
      </c>
      <c r="L12" s="33">
        <f>E21-G11</f>
        <v>460</v>
      </c>
      <c r="M12" s="5">
        <f>L12/C21</f>
        <v>2.2439024390243905</v>
      </c>
    </row>
    <row r="13" spans="1:13" ht="15.45" x14ac:dyDescent="0.4">
      <c r="A13" s="5"/>
      <c r="B13" s="2" t="s">
        <v>10</v>
      </c>
      <c r="C13" s="5"/>
      <c r="D13" s="5"/>
      <c r="E13" s="4" t="s">
        <v>8</v>
      </c>
      <c r="G13" s="20" t="s">
        <v>12</v>
      </c>
      <c r="H13" s="22" t="s">
        <v>1</v>
      </c>
      <c r="I13" s="22" t="s">
        <v>2</v>
      </c>
      <c r="J13" s="22" t="s">
        <v>2</v>
      </c>
    </row>
    <row r="14" spans="1:13" ht="15.45" x14ac:dyDescent="0.4">
      <c r="A14" s="5"/>
      <c r="C14" s="2" t="s">
        <v>13</v>
      </c>
      <c r="D14" s="5"/>
      <c r="E14" s="2" t="s">
        <v>52</v>
      </c>
      <c r="G14" s="6"/>
      <c r="H14" s="5"/>
      <c r="I14" s="15"/>
      <c r="J14" s="15"/>
    </row>
    <row r="15" spans="1:13" ht="15.45" x14ac:dyDescent="0.4">
      <c r="A15" s="5"/>
      <c r="B15" s="6" t="s">
        <v>3</v>
      </c>
      <c r="C15" s="5">
        <v>21</v>
      </c>
      <c r="D15" s="5"/>
      <c r="E15" s="5">
        <f>C21</f>
        <v>205</v>
      </c>
      <c r="F15" s="5"/>
      <c r="G15" s="5">
        <f>$G$11+E15*$E$11</f>
        <v>540</v>
      </c>
      <c r="H15" s="10">
        <f>G8</f>
        <v>172.5</v>
      </c>
      <c r="I15" s="18">
        <f>E29</f>
        <v>931.5</v>
      </c>
      <c r="J15" s="15"/>
      <c r="L15" s="3" t="s">
        <v>44</v>
      </c>
    </row>
    <row r="16" spans="1:13" ht="15.45" x14ac:dyDescent="0.4">
      <c r="A16" s="5"/>
      <c r="B16" s="6" t="s">
        <v>4</v>
      </c>
      <c r="C16" s="5">
        <v>42</v>
      </c>
      <c r="D16" s="5"/>
      <c r="E16" s="5">
        <f>E15-$C$15</f>
        <v>184</v>
      </c>
      <c r="F16" s="5"/>
      <c r="G16" s="33">
        <f>$G$11+E16*$E$11</f>
        <v>492.87804878048786</v>
      </c>
      <c r="H16" s="19">
        <f>E38</f>
        <v>176.26975609756096</v>
      </c>
      <c r="I16" s="18">
        <f>E39</f>
        <v>868.79493444378352</v>
      </c>
      <c r="J16" s="39">
        <f>E40</f>
        <v>-62.705065556216482</v>
      </c>
    </row>
    <row r="17" spans="1:10" ht="15.45" x14ac:dyDescent="0.4">
      <c r="A17" s="5"/>
      <c r="B17" s="2" t="s">
        <v>5</v>
      </c>
      <c r="C17" s="2">
        <v>63</v>
      </c>
      <c r="D17" s="5"/>
      <c r="E17" s="5">
        <f t="shared" ref="E17:E19" si="0">E16-$C$15</f>
        <v>163</v>
      </c>
      <c r="F17" s="5"/>
      <c r="G17" s="33">
        <f>$G$11+E17*$E$11</f>
        <v>445.75609756097566</v>
      </c>
      <c r="H17" s="19">
        <f>E58</f>
        <v>180.03951219512194</v>
      </c>
      <c r="I17" s="18">
        <f>E59</f>
        <v>802.53710362879247</v>
      </c>
      <c r="J17" s="39">
        <f>E60</f>
        <v>-128.96289637120753</v>
      </c>
    </row>
    <row r="18" spans="1:10" ht="15.45" x14ac:dyDescent="0.4">
      <c r="A18" s="5"/>
      <c r="B18" s="6" t="s">
        <v>6</v>
      </c>
      <c r="C18" s="5">
        <v>75</v>
      </c>
      <c r="D18" s="5"/>
      <c r="E18" s="5">
        <f t="shared" si="0"/>
        <v>142</v>
      </c>
      <c r="F18" s="5"/>
      <c r="G18" s="33">
        <f>$G$11+E18*$E$11</f>
        <v>398.63414634146346</v>
      </c>
      <c r="H18" s="19">
        <f>E78</f>
        <v>186.63658536585365</v>
      </c>
      <c r="I18" s="18">
        <f>E79</f>
        <v>743.99715883402746</v>
      </c>
      <c r="J18" s="39">
        <f>E80</f>
        <v>-187.50284116597254</v>
      </c>
    </row>
    <row r="19" spans="1:10" ht="15.45" x14ac:dyDescent="0.4">
      <c r="A19" s="5"/>
      <c r="B19" s="6" t="s">
        <v>7</v>
      </c>
      <c r="C19" s="5">
        <v>86</v>
      </c>
      <c r="D19" s="5"/>
      <c r="E19" s="5">
        <f t="shared" si="0"/>
        <v>121</v>
      </c>
      <c r="F19" s="5"/>
      <c r="G19" s="33">
        <f>$G$11+E19*$E$11</f>
        <v>351.51219512195127</v>
      </c>
      <c r="H19" s="19">
        <f>E98</f>
        <v>191.34878048780487</v>
      </c>
      <c r="I19" s="18">
        <f>E99</f>
        <v>672.61429863176693</v>
      </c>
      <c r="J19" s="39">
        <f>E100</f>
        <v>-258.88570136823307</v>
      </c>
    </row>
    <row r="20" spans="1:10" ht="15.45" x14ac:dyDescent="0.4">
      <c r="A20" s="5"/>
      <c r="B20" s="5"/>
      <c r="C20" s="5"/>
      <c r="D20" s="5"/>
      <c r="E20" s="5"/>
      <c r="F20" s="5"/>
      <c r="G20" s="5"/>
      <c r="H20" s="5"/>
      <c r="I20" s="5"/>
      <c r="J20" s="15"/>
    </row>
    <row r="21" spans="1:10" ht="15.45" x14ac:dyDescent="0.4">
      <c r="A21" s="5"/>
      <c r="B21" s="46" t="s">
        <v>51</v>
      </c>
      <c r="C21" s="24">
        <v>205</v>
      </c>
      <c r="D21" s="5"/>
      <c r="E21" s="38">
        <f>E8</f>
        <v>540</v>
      </c>
      <c r="F21" s="5"/>
      <c r="G21" s="2"/>
      <c r="H21" s="5"/>
      <c r="I21" s="5"/>
      <c r="J21" s="25"/>
    </row>
    <row r="22" spans="1:10" ht="15.45" x14ac:dyDescent="0.4">
      <c r="A22" s="5"/>
      <c r="B22" s="15" t="s">
        <v>37</v>
      </c>
      <c r="C22" s="7">
        <f>C21/(365/12)</f>
        <v>6.7397260273972597</v>
      </c>
      <c r="D22" s="5"/>
      <c r="E22" s="5"/>
      <c r="G22" s="26"/>
      <c r="H22" s="5"/>
      <c r="I22" s="5"/>
    </row>
    <row r="23" spans="1:10" ht="15.45" x14ac:dyDescent="0.4">
      <c r="A23" s="5"/>
      <c r="B23" s="15" t="s">
        <v>38</v>
      </c>
      <c r="C23" s="5"/>
      <c r="D23" s="5"/>
      <c r="E23" s="5"/>
      <c r="F23" s="5"/>
      <c r="G23" s="5"/>
      <c r="H23" s="5"/>
      <c r="I23" s="5"/>
    </row>
    <row r="24" spans="1:10" ht="15.45" x14ac:dyDescent="0.4">
      <c r="A24" s="5"/>
      <c r="B24" s="51" t="s">
        <v>55</v>
      </c>
      <c r="C24" s="52"/>
      <c r="D24" s="52"/>
      <c r="E24" s="52"/>
      <c r="F24" s="52"/>
      <c r="G24" s="5"/>
      <c r="H24" s="5"/>
      <c r="I24" s="5"/>
    </row>
    <row r="25" spans="1:10" ht="15.45" x14ac:dyDescent="0.4">
      <c r="A25" s="5"/>
      <c r="B25" s="8" t="s">
        <v>14</v>
      </c>
      <c r="C25" s="8" t="s">
        <v>30</v>
      </c>
      <c r="E25" s="9">
        <f>$C$21</f>
        <v>205</v>
      </c>
      <c r="F25" s="5"/>
      <c r="G25" s="2" t="s">
        <v>41</v>
      </c>
      <c r="H25" s="5"/>
      <c r="I25" s="5"/>
    </row>
    <row r="26" spans="1:10" ht="15.45" x14ac:dyDescent="0.4">
      <c r="A26" s="5"/>
      <c r="B26" s="9" t="s">
        <v>15</v>
      </c>
      <c r="C26" s="8"/>
      <c r="E26" s="9"/>
      <c r="F26" s="5"/>
      <c r="G26" s="5"/>
      <c r="H26" s="5"/>
      <c r="I26" s="5"/>
    </row>
    <row r="27" spans="1:10" ht="15.45" x14ac:dyDescent="0.4">
      <c r="A27" s="5"/>
      <c r="B27" s="8" t="s">
        <v>16</v>
      </c>
      <c r="C27" s="8" t="s">
        <v>17</v>
      </c>
      <c r="E27" s="16">
        <f>$G$15</f>
        <v>540</v>
      </c>
      <c r="F27" s="5"/>
      <c r="G27" s="5"/>
      <c r="H27" s="5"/>
      <c r="I27" s="5"/>
    </row>
    <row r="28" spans="1:10" ht="15.45" x14ac:dyDescent="0.4">
      <c r="A28" s="5"/>
      <c r="B28" s="8" t="s">
        <v>36</v>
      </c>
      <c r="C28" s="8" t="s">
        <v>1</v>
      </c>
      <c r="E28" s="10">
        <f>$H$15</f>
        <v>172.5</v>
      </c>
      <c r="F28" s="5"/>
      <c r="G28" s="5"/>
      <c r="H28" s="5"/>
      <c r="I28" s="5"/>
    </row>
    <row r="29" spans="1:10" ht="15.45" x14ac:dyDescent="0.4">
      <c r="A29" s="5"/>
      <c r="B29" s="9" t="s">
        <v>18</v>
      </c>
      <c r="C29" s="9" t="s">
        <v>2</v>
      </c>
      <c r="E29" s="10">
        <f>E27*E28*0.01</f>
        <v>931.5</v>
      </c>
      <c r="F29" s="5"/>
      <c r="G29" s="5"/>
      <c r="H29" s="5"/>
      <c r="I29" s="5"/>
    </row>
    <row r="30" spans="1:10" ht="15.45" x14ac:dyDescent="0.4">
      <c r="A30" s="5"/>
      <c r="B30" s="11" t="s">
        <v>19</v>
      </c>
      <c r="C30" s="8"/>
      <c r="E30" s="12"/>
      <c r="F30" s="5"/>
      <c r="G30" s="5"/>
      <c r="H30" s="5"/>
      <c r="I30" s="5"/>
    </row>
    <row r="31" spans="1:10" ht="15.45" x14ac:dyDescent="0.4">
      <c r="A31" s="5"/>
      <c r="B31" s="9" t="s">
        <v>20</v>
      </c>
      <c r="C31" s="8"/>
      <c r="E31" s="8"/>
      <c r="F31" s="5"/>
      <c r="G31" s="2" t="s">
        <v>40</v>
      </c>
      <c r="H31" s="5"/>
      <c r="I31" s="5"/>
    </row>
    <row r="32" spans="1:10" ht="15.45" x14ac:dyDescent="0.4">
      <c r="A32" s="5"/>
      <c r="B32" s="9" t="s">
        <v>31</v>
      </c>
      <c r="C32" s="9" t="s">
        <v>30</v>
      </c>
      <c r="E32" s="9">
        <f>$E$16</f>
        <v>184</v>
      </c>
      <c r="F32" s="5"/>
      <c r="G32" s="5"/>
      <c r="H32" s="5"/>
      <c r="I32" s="5"/>
    </row>
    <row r="33" spans="2:7" ht="15.45" x14ac:dyDescent="0.4">
      <c r="B33" s="8" t="s">
        <v>21</v>
      </c>
      <c r="C33" s="8" t="s">
        <v>17</v>
      </c>
      <c r="E33" s="17">
        <f>$G$16</f>
        <v>492.87804878048786</v>
      </c>
    </row>
    <row r="34" spans="2:7" ht="15.45" x14ac:dyDescent="0.4">
      <c r="B34" s="8" t="s">
        <v>22</v>
      </c>
      <c r="C34" s="8" t="s">
        <v>17</v>
      </c>
      <c r="E34" s="34">
        <f>E33-E27</f>
        <v>-47.121951219512141</v>
      </c>
    </row>
    <row r="35" spans="2:7" ht="15.45" x14ac:dyDescent="0.4">
      <c r="B35" s="8" t="s">
        <v>23</v>
      </c>
      <c r="C35" s="8" t="s">
        <v>24</v>
      </c>
      <c r="E35" s="23">
        <v>0.08</v>
      </c>
    </row>
    <row r="36" spans="2:7" ht="15.45" x14ac:dyDescent="0.4">
      <c r="B36" s="8" t="s">
        <v>25</v>
      </c>
      <c r="C36" s="8" t="s">
        <v>1</v>
      </c>
      <c r="E36" s="13">
        <f>E35*E34*-1</f>
        <v>3.7697560975609714</v>
      </c>
    </row>
    <row r="37" spans="2:7" ht="15.45" x14ac:dyDescent="0.4">
      <c r="B37" s="8"/>
      <c r="C37" s="8"/>
      <c r="E37" s="13"/>
    </row>
    <row r="38" spans="2:7" ht="15.45" x14ac:dyDescent="0.4">
      <c r="B38" s="9" t="s">
        <v>26</v>
      </c>
      <c r="C38" s="9" t="s">
        <v>1</v>
      </c>
      <c r="E38" s="10">
        <f>(E28+E36)</f>
        <v>176.26975609756096</v>
      </c>
    </row>
    <row r="39" spans="2:7" ht="15.45" x14ac:dyDescent="0.4">
      <c r="B39" s="9" t="s">
        <v>18</v>
      </c>
      <c r="C39" s="9"/>
      <c r="E39" s="10">
        <f>((E38*0.01)*(E33))</f>
        <v>868.79493444378352</v>
      </c>
    </row>
    <row r="40" spans="2:7" ht="15.45" x14ac:dyDescent="0.4">
      <c r="B40" s="9" t="s">
        <v>27</v>
      </c>
      <c r="C40" s="9" t="s">
        <v>2</v>
      </c>
      <c r="E40" s="14">
        <f>E39-E29</f>
        <v>-62.705065556216482</v>
      </c>
    </row>
    <row r="41" spans="2:7" ht="15.45" x14ac:dyDescent="0.4">
      <c r="B41" s="9" t="s">
        <v>28</v>
      </c>
    </row>
    <row r="42" spans="2:7" x14ac:dyDescent="0.4">
      <c r="B42" s="11" t="s">
        <v>29</v>
      </c>
    </row>
    <row r="44" spans="2:7" ht="15.45" x14ac:dyDescent="0.4">
      <c r="B44" s="51" t="s">
        <v>55</v>
      </c>
      <c r="C44" s="52"/>
      <c r="D44" s="52"/>
      <c r="E44" s="52"/>
      <c r="F44" s="52"/>
    </row>
    <row r="45" spans="2:7" ht="15.45" x14ac:dyDescent="0.4">
      <c r="B45" s="8" t="s">
        <v>14</v>
      </c>
      <c r="C45" s="8" t="s">
        <v>30</v>
      </c>
      <c r="E45" s="8">
        <f>$E$25</f>
        <v>205</v>
      </c>
      <c r="F45" s="5"/>
      <c r="G45" s="2" t="s">
        <v>41</v>
      </c>
    </row>
    <row r="46" spans="2:7" ht="15.45" x14ac:dyDescent="0.4">
      <c r="B46" s="9" t="s">
        <v>15</v>
      </c>
      <c r="C46" s="8"/>
      <c r="E46" s="9"/>
      <c r="F46" s="5"/>
    </row>
    <row r="47" spans="2:7" ht="15.45" x14ac:dyDescent="0.4">
      <c r="B47" s="8" t="s">
        <v>16</v>
      </c>
      <c r="C47" s="8" t="s">
        <v>17</v>
      </c>
      <c r="E47" s="16">
        <f>E27</f>
        <v>540</v>
      </c>
      <c r="F47" s="5"/>
    </row>
    <row r="48" spans="2:7" ht="15.45" x14ac:dyDescent="0.4">
      <c r="B48" s="8" t="s">
        <v>36</v>
      </c>
      <c r="C48" s="8" t="s">
        <v>1</v>
      </c>
      <c r="E48" s="10">
        <f>E28</f>
        <v>172.5</v>
      </c>
      <c r="F48" s="5"/>
    </row>
    <row r="49" spans="2:9" ht="15.45" x14ac:dyDescent="0.4">
      <c r="B49" s="9" t="s">
        <v>18</v>
      </c>
      <c r="C49" s="9" t="s">
        <v>2</v>
      </c>
      <c r="E49" s="10">
        <f>E47*E48*0.01</f>
        <v>931.5</v>
      </c>
      <c r="F49" s="5"/>
    </row>
    <row r="50" spans="2:9" ht="15.45" x14ac:dyDescent="0.4">
      <c r="B50" s="11" t="s">
        <v>19</v>
      </c>
      <c r="C50" s="8"/>
      <c r="E50" s="12"/>
      <c r="F50" s="5"/>
    </row>
    <row r="51" spans="2:9" ht="15.45" x14ac:dyDescent="0.4">
      <c r="B51" s="9" t="s">
        <v>20</v>
      </c>
      <c r="C51" s="8"/>
      <c r="E51" s="8"/>
      <c r="F51" s="5"/>
    </row>
    <row r="52" spans="2:9" ht="15.45" x14ac:dyDescent="0.4">
      <c r="B52" s="9" t="s">
        <v>31</v>
      </c>
      <c r="C52" s="9" t="s">
        <v>30</v>
      </c>
      <c r="E52" s="9">
        <f>E17</f>
        <v>163</v>
      </c>
      <c r="F52" s="5"/>
      <c r="G52" s="2" t="s">
        <v>39</v>
      </c>
    </row>
    <row r="53" spans="2:9" ht="15.45" x14ac:dyDescent="0.4">
      <c r="B53" s="8" t="s">
        <v>21</v>
      </c>
      <c r="C53" s="8" t="s">
        <v>17</v>
      </c>
      <c r="E53" s="17">
        <f>G17</f>
        <v>445.75609756097566</v>
      </c>
    </row>
    <row r="54" spans="2:9" ht="15.45" x14ac:dyDescent="0.4">
      <c r="B54" s="8" t="s">
        <v>22</v>
      </c>
      <c r="C54" s="8" t="s">
        <v>17</v>
      </c>
      <c r="E54" s="34">
        <f>E53-E47</f>
        <v>-94.243902439024339</v>
      </c>
    </row>
    <row r="55" spans="2:9" ht="15.45" x14ac:dyDescent="0.4">
      <c r="B55" s="8" t="s">
        <v>23</v>
      </c>
      <c r="C55" s="8" t="s">
        <v>24</v>
      </c>
      <c r="E55" s="23">
        <v>0.08</v>
      </c>
    </row>
    <row r="56" spans="2:9" ht="15.45" x14ac:dyDescent="0.4">
      <c r="B56" s="8" t="s">
        <v>25</v>
      </c>
      <c r="C56" s="8" t="s">
        <v>1</v>
      </c>
      <c r="E56" s="13">
        <f>E55*E54*-1</f>
        <v>7.5395121951219473</v>
      </c>
    </row>
    <row r="57" spans="2:9" ht="15.45" x14ac:dyDescent="0.4">
      <c r="B57" s="8"/>
      <c r="C57" s="8"/>
      <c r="E57" s="13"/>
    </row>
    <row r="58" spans="2:9" ht="15.45" x14ac:dyDescent="0.4">
      <c r="B58" s="9" t="s">
        <v>26</v>
      </c>
      <c r="C58" s="9" t="s">
        <v>1</v>
      </c>
      <c r="E58" s="10">
        <f>(E48+E56)</f>
        <v>180.03951219512194</v>
      </c>
    </row>
    <row r="59" spans="2:9" ht="15.45" x14ac:dyDescent="0.4">
      <c r="B59" s="9" t="s">
        <v>18</v>
      </c>
      <c r="C59" s="9"/>
      <c r="E59" s="10">
        <f>((E58*0.01)*(E53))</f>
        <v>802.53710362879247</v>
      </c>
    </row>
    <row r="60" spans="2:9" ht="15.45" x14ac:dyDescent="0.4">
      <c r="B60" s="9" t="s">
        <v>27</v>
      </c>
      <c r="C60" s="9" t="s">
        <v>2</v>
      </c>
      <c r="E60" s="14">
        <f>E59-E49</f>
        <v>-128.96289637120753</v>
      </c>
    </row>
    <row r="61" spans="2:9" ht="15.45" x14ac:dyDescent="0.4">
      <c r="B61" s="9" t="s">
        <v>28</v>
      </c>
    </row>
    <row r="62" spans="2:9" x14ac:dyDescent="0.4">
      <c r="B62" s="11" t="s">
        <v>29</v>
      </c>
    </row>
    <row r="64" spans="2:9" ht="15.45" x14ac:dyDescent="0.4">
      <c r="B64" s="51" t="s">
        <v>55</v>
      </c>
      <c r="C64" s="52"/>
      <c r="D64" s="52"/>
      <c r="E64" s="52"/>
      <c r="F64" s="52"/>
      <c r="G64" s="5"/>
      <c r="H64" s="5"/>
      <c r="I64" s="5"/>
    </row>
    <row r="65" spans="2:9" ht="15.45" x14ac:dyDescent="0.4">
      <c r="B65" s="8" t="s">
        <v>14</v>
      </c>
      <c r="C65" s="8" t="s">
        <v>30</v>
      </c>
      <c r="E65" s="9">
        <f>$C$21</f>
        <v>205</v>
      </c>
      <c r="F65" s="5"/>
      <c r="G65" s="2" t="s">
        <v>41</v>
      </c>
      <c r="H65" s="5"/>
      <c r="I65" s="5"/>
    </row>
    <row r="66" spans="2:9" ht="15.45" x14ac:dyDescent="0.4">
      <c r="B66" s="9" t="s">
        <v>15</v>
      </c>
      <c r="C66" s="8"/>
      <c r="E66" s="9"/>
      <c r="F66" s="5"/>
      <c r="G66" s="5"/>
      <c r="H66" s="5"/>
      <c r="I66" s="5"/>
    </row>
    <row r="67" spans="2:9" ht="15.45" x14ac:dyDescent="0.4">
      <c r="B67" s="8" t="s">
        <v>16</v>
      </c>
      <c r="C67" s="8" t="s">
        <v>17</v>
      </c>
      <c r="E67" s="16">
        <f>$G$15</f>
        <v>540</v>
      </c>
      <c r="F67" s="5"/>
      <c r="G67" s="5"/>
      <c r="H67" s="5"/>
      <c r="I67" s="5"/>
    </row>
    <row r="68" spans="2:9" ht="15.45" x14ac:dyDescent="0.4">
      <c r="B68" s="8" t="s">
        <v>36</v>
      </c>
      <c r="C68" s="8" t="s">
        <v>1</v>
      </c>
      <c r="E68" s="10">
        <f>$H$15</f>
        <v>172.5</v>
      </c>
      <c r="F68" s="5"/>
      <c r="G68" s="5"/>
      <c r="H68" s="5"/>
      <c r="I68" s="5"/>
    </row>
    <row r="69" spans="2:9" ht="15.45" x14ac:dyDescent="0.4">
      <c r="B69" s="9" t="s">
        <v>18</v>
      </c>
      <c r="C69" s="9" t="s">
        <v>2</v>
      </c>
      <c r="E69" s="10">
        <f>E67*E68*0.01</f>
        <v>931.5</v>
      </c>
      <c r="F69" s="5"/>
      <c r="G69" s="5"/>
      <c r="H69" s="5"/>
      <c r="I69" s="5"/>
    </row>
    <row r="70" spans="2:9" ht="15.45" x14ac:dyDescent="0.4">
      <c r="B70" s="11" t="s">
        <v>19</v>
      </c>
      <c r="C70" s="8"/>
      <c r="E70" s="12"/>
      <c r="F70" s="5"/>
      <c r="G70" s="5"/>
      <c r="H70" s="5"/>
      <c r="I70" s="5"/>
    </row>
    <row r="71" spans="2:9" ht="15.45" x14ac:dyDescent="0.4">
      <c r="B71" s="9" t="s">
        <v>20</v>
      </c>
      <c r="C71" s="8"/>
      <c r="E71" s="8"/>
      <c r="F71" s="5"/>
      <c r="G71" s="2" t="s">
        <v>42</v>
      </c>
      <c r="H71" s="5"/>
      <c r="I71" s="5"/>
    </row>
    <row r="72" spans="2:9" ht="15.45" x14ac:dyDescent="0.4">
      <c r="B72" s="9" t="s">
        <v>31</v>
      </c>
      <c r="C72" s="9" t="s">
        <v>30</v>
      </c>
      <c r="E72" s="9">
        <f>E18</f>
        <v>142</v>
      </c>
      <c r="F72" s="5"/>
      <c r="G72" s="5"/>
      <c r="H72" s="5"/>
      <c r="I72" s="5"/>
    </row>
    <row r="73" spans="2:9" ht="15.45" x14ac:dyDescent="0.4">
      <c r="B73" s="8" t="s">
        <v>21</v>
      </c>
      <c r="C73" s="8" t="s">
        <v>17</v>
      </c>
      <c r="E73" s="17">
        <f>G18</f>
        <v>398.63414634146346</v>
      </c>
    </row>
    <row r="74" spans="2:9" ht="15.45" x14ac:dyDescent="0.4">
      <c r="B74" s="8" t="s">
        <v>22</v>
      </c>
      <c r="C74" s="8" t="s">
        <v>17</v>
      </c>
      <c r="E74" s="34">
        <f>E73-E67</f>
        <v>-141.36585365853654</v>
      </c>
    </row>
    <row r="75" spans="2:9" ht="15.45" x14ac:dyDescent="0.4">
      <c r="B75" s="8" t="s">
        <v>23</v>
      </c>
      <c r="C75" s="8" t="s">
        <v>24</v>
      </c>
      <c r="E75" s="23">
        <v>0.1</v>
      </c>
    </row>
    <row r="76" spans="2:9" ht="15.45" x14ac:dyDescent="0.4">
      <c r="B76" s="8" t="s">
        <v>25</v>
      </c>
      <c r="C76" s="8" t="s">
        <v>1</v>
      </c>
      <c r="E76" s="13">
        <f>E75*E74*-1</f>
        <v>14.136585365853655</v>
      </c>
    </row>
    <row r="77" spans="2:9" ht="15.45" x14ac:dyDescent="0.4">
      <c r="B77" s="8"/>
      <c r="C77" s="8"/>
      <c r="E77" s="13"/>
    </row>
    <row r="78" spans="2:9" ht="15.45" x14ac:dyDescent="0.4">
      <c r="B78" s="9" t="s">
        <v>26</v>
      </c>
      <c r="C78" s="9" t="s">
        <v>1</v>
      </c>
      <c r="E78" s="10">
        <f>(E68+E76)</f>
        <v>186.63658536585365</v>
      </c>
    </row>
    <row r="79" spans="2:9" ht="15.45" x14ac:dyDescent="0.4">
      <c r="B79" s="9" t="s">
        <v>18</v>
      </c>
      <c r="C79" s="9"/>
      <c r="E79" s="10">
        <f>((E78*0.01)*(E73))</f>
        <v>743.99715883402746</v>
      </c>
    </row>
    <row r="80" spans="2:9" ht="15.45" x14ac:dyDescent="0.4">
      <c r="B80" s="9" t="s">
        <v>27</v>
      </c>
      <c r="C80" s="9" t="s">
        <v>2</v>
      </c>
      <c r="E80" s="14">
        <f>E79-E69</f>
        <v>-187.50284116597254</v>
      </c>
    </row>
    <row r="81" spans="2:7" ht="15.45" x14ac:dyDescent="0.4">
      <c r="B81" s="9" t="s">
        <v>28</v>
      </c>
    </row>
    <row r="82" spans="2:7" x14ac:dyDescent="0.4">
      <c r="B82" s="11" t="s">
        <v>29</v>
      </c>
    </row>
    <row r="84" spans="2:7" ht="15.45" x14ac:dyDescent="0.4">
      <c r="B84" s="51" t="s">
        <v>55</v>
      </c>
      <c r="C84" s="52"/>
      <c r="D84" s="52"/>
      <c r="E84" s="52"/>
      <c r="F84" s="52"/>
    </row>
    <row r="85" spans="2:7" ht="15.45" x14ac:dyDescent="0.4">
      <c r="B85" s="8" t="s">
        <v>14</v>
      </c>
      <c r="C85" s="8" t="s">
        <v>30</v>
      </c>
      <c r="E85" s="9">
        <f>$E$25</f>
        <v>205</v>
      </c>
      <c r="F85" s="5"/>
      <c r="G85" s="2" t="s">
        <v>41</v>
      </c>
    </row>
    <row r="86" spans="2:7" ht="15.45" x14ac:dyDescent="0.4">
      <c r="B86" s="9" t="s">
        <v>15</v>
      </c>
      <c r="C86" s="8"/>
      <c r="E86" s="9"/>
      <c r="F86" s="5"/>
    </row>
    <row r="87" spans="2:7" ht="15.45" x14ac:dyDescent="0.4">
      <c r="B87" s="8" t="s">
        <v>16</v>
      </c>
      <c r="C87" s="8" t="s">
        <v>17</v>
      </c>
      <c r="E87" s="16">
        <f>E67</f>
        <v>540</v>
      </c>
      <c r="F87" s="5"/>
    </row>
    <row r="88" spans="2:7" ht="15.45" x14ac:dyDescent="0.4">
      <c r="B88" s="8" t="s">
        <v>36</v>
      </c>
      <c r="C88" s="8" t="s">
        <v>1</v>
      </c>
      <c r="E88" s="10">
        <f>E68</f>
        <v>172.5</v>
      </c>
      <c r="F88" s="5"/>
    </row>
    <row r="89" spans="2:7" ht="15.45" x14ac:dyDescent="0.4">
      <c r="B89" s="9" t="s">
        <v>18</v>
      </c>
      <c r="C89" s="9" t="s">
        <v>2</v>
      </c>
      <c r="E89" s="10">
        <f>E87*E88*0.01</f>
        <v>931.5</v>
      </c>
      <c r="F89" s="5"/>
    </row>
    <row r="90" spans="2:7" ht="15.45" x14ac:dyDescent="0.4">
      <c r="B90" s="11" t="s">
        <v>19</v>
      </c>
      <c r="C90" s="8"/>
      <c r="E90" s="12"/>
      <c r="F90" s="5"/>
    </row>
    <row r="91" spans="2:7" ht="15.45" x14ac:dyDescent="0.4">
      <c r="B91" s="9" t="s">
        <v>20</v>
      </c>
      <c r="C91" s="8"/>
      <c r="E91" s="8"/>
      <c r="F91" s="5"/>
    </row>
    <row r="92" spans="2:7" ht="15.45" x14ac:dyDescent="0.4">
      <c r="B92" s="9" t="s">
        <v>31</v>
      </c>
      <c r="C92" s="9" t="s">
        <v>30</v>
      </c>
      <c r="E92" s="9">
        <f>E19</f>
        <v>121</v>
      </c>
      <c r="F92" s="5"/>
      <c r="G92" s="2" t="s">
        <v>43</v>
      </c>
    </row>
    <row r="93" spans="2:7" ht="15.45" x14ac:dyDescent="0.4">
      <c r="B93" s="8" t="s">
        <v>21</v>
      </c>
      <c r="C93" s="8" t="s">
        <v>17</v>
      </c>
      <c r="E93" s="17">
        <f>G19</f>
        <v>351.51219512195127</v>
      </c>
    </row>
    <row r="94" spans="2:7" ht="15.45" x14ac:dyDescent="0.4">
      <c r="B94" s="8" t="s">
        <v>22</v>
      </c>
      <c r="C94" s="8" t="s">
        <v>17</v>
      </c>
      <c r="E94" s="34">
        <f>E93-E87</f>
        <v>-188.48780487804873</v>
      </c>
    </row>
    <row r="95" spans="2:7" ht="15.45" x14ac:dyDescent="0.4">
      <c r="B95" s="8" t="s">
        <v>23</v>
      </c>
      <c r="C95" s="8" t="s">
        <v>24</v>
      </c>
      <c r="E95" s="23">
        <v>0.1</v>
      </c>
    </row>
    <row r="96" spans="2:7" ht="15.45" x14ac:dyDescent="0.4">
      <c r="B96" s="8" t="s">
        <v>25</v>
      </c>
      <c r="C96" s="8" t="s">
        <v>1</v>
      </c>
      <c r="E96" s="13">
        <f>E95*E94*-1</f>
        <v>18.848780487804873</v>
      </c>
    </row>
    <row r="97" spans="2:5" ht="15.45" x14ac:dyDescent="0.4">
      <c r="B97" s="8"/>
      <c r="C97" s="8"/>
      <c r="E97" s="13"/>
    </row>
    <row r="98" spans="2:5" ht="15.45" x14ac:dyDescent="0.4">
      <c r="B98" s="9" t="s">
        <v>26</v>
      </c>
      <c r="C98" s="9" t="s">
        <v>1</v>
      </c>
      <c r="E98" s="10">
        <f>(E88+E96)</f>
        <v>191.34878048780487</v>
      </c>
    </row>
    <row r="99" spans="2:5" ht="15.45" x14ac:dyDescent="0.4">
      <c r="B99" s="9" t="s">
        <v>18</v>
      </c>
      <c r="C99" s="9"/>
      <c r="E99" s="10">
        <f>((E98*0.01)*(E93))</f>
        <v>672.61429863176693</v>
      </c>
    </row>
    <row r="100" spans="2:5" ht="15.45" x14ac:dyDescent="0.4">
      <c r="B100" s="9" t="s">
        <v>27</v>
      </c>
      <c r="C100" s="9" t="s">
        <v>2</v>
      </c>
      <c r="E100" s="14">
        <f>E99-E89</f>
        <v>-258.88570136823307</v>
      </c>
    </row>
    <row r="101" spans="2:5" ht="15.45" x14ac:dyDescent="0.4">
      <c r="B101" s="9" t="s">
        <v>28</v>
      </c>
    </row>
    <row r="102" spans="2:5" x14ac:dyDescent="0.4">
      <c r="B102" s="11" t="s">
        <v>29</v>
      </c>
    </row>
  </sheetData>
  <mergeCells count="7">
    <mergeCell ref="B24:F24"/>
    <mergeCell ref="B44:F44"/>
    <mergeCell ref="B64:F64"/>
    <mergeCell ref="B84:F84"/>
    <mergeCell ref="B1:J1"/>
    <mergeCell ref="B2:J2"/>
    <mergeCell ref="C3:F3"/>
  </mergeCells>
  <pageMargins left="0.95" right="0.45" top="0.75" bottom="0.75" header="0.3" footer="0.3"/>
  <pageSetup scale="71" orientation="portrait" horizontalDpi="4294967295" verticalDpi="4294967295" r:id="rId1"/>
  <headerFooter>
    <oddFooter>&amp;L&amp;F&amp;R&amp;A
Page &amp;P of &amp;N</oddFooter>
  </headerFooter>
  <rowBreaks count="1" manualBreakCount="1">
    <brk id="62"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5746-B232-4828-B56B-7A563FDBAEDE}">
  <sheetPr>
    <pageSetUpPr fitToPage="1"/>
  </sheetPr>
  <dimension ref="B2:B7"/>
  <sheetViews>
    <sheetView topLeftCell="A5" workbookViewId="0">
      <selection activeCell="B12" sqref="B12"/>
    </sheetView>
  </sheetViews>
  <sheetFormatPr defaultRowHeight="14.6" x14ac:dyDescent="0.4"/>
  <cols>
    <col min="1" max="1" width="3.23046875" customWidth="1"/>
    <col min="2" max="2" width="69.15234375" customWidth="1"/>
  </cols>
  <sheetData>
    <row r="2" spans="2:2" ht="15.45" x14ac:dyDescent="0.4">
      <c r="B2" s="40" t="s">
        <v>50</v>
      </c>
    </row>
    <row r="3" spans="2:2" ht="80.05" customHeight="1" x14ac:dyDescent="0.4">
      <c r="B3" s="41" t="s">
        <v>49</v>
      </c>
    </row>
    <row r="5" spans="2:2" ht="60" customHeight="1" x14ac:dyDescent="0.4">
      <c r="B5" s="42" t="s">
        <v>57</v>
      </c>
    </row>
    <row r="7" spans="2:2" ht="40" customHeight="1" x14ac:dyDescent="0.4">
      <c r="B7" s="42" t="s">
        <v>56</v>
      </c>
    </row>
  </sheetData>
  <pageMargins left="0.7" right="0.7" top="0.75" bottom="0.75" header="0.3" footer="0.3"/>
  <pageSetup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1.Delayed Pregancy Revenue Loss</vt:lpstr>
      <vt:lpstr>2. Explanation</vt:lpstr>
      <vt:lpstr>'1.Delayed Pregancy Revenue Loss'!Print_Area</vt:lpstr>
      <vt:lpstr>'2. Explanation'!Print_Area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jim_000</dc:creator>
  <cp:lastModifiedBy>Jim McGrann</cp:lastModifiedBy>
  <cp:lastPrinted>2019-04-04T14:14:16Z</cp:lastPrinted>
  <dcterms:created xsi:type="dcterms:W3CDTF">2014-11-12T18:41:25Z</dcterms:created>
  <dcterms:modified xsi:type="dcterms:W3CDTF">2019-04-04T15:46:56Z</dcterms:modified>
</cp:coreProperties>
</file>