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8 TAMU Beef Cattle Decision Aids\2019 Revisions\1-30-19- Updates\"/>
    </mc:Choice>
  </mc:AlternateContent>
  <xr:revisionPtr revIDLastSave="0" documentId="13_ncr:1_{1FA1F625-7EFA-4614-B1B2-3CCE75BD2BEE}" xr6:coauthVersionLast="40" xr6:coauthVersionMax="40" xr10:uidLastSave="{00000000-0000-0000-0000-000000000000}"/>
  <bookViews>
    <workbookView xWindow="0" yWindow="0" windowWidth="16440" windowHeight="6197" tabRatio="1000" xr2:uid="{00000000-000D-0000-FFFF-FFFF00000000}"/>
  </bookViews>
  <sheets>
    <sheet name="CalfDescription&amp;HealthFeed Cost" sheetId="3" r:id="rId1"/>
  </sheets>
  <definedNames>
    <definedName name="_xlnm.Print_Area" localSheetId="0">'CalfDescription&amp;HealthFeed Cost'!$B$1:$I$56</definedName>
  </definedNames>
  <calcPr calcId="181029"/>
</workbook>
</file>

<file path=xl/calcChain.xml><?xml version="1.0" encoding="utf-8"?>
<calcChain xmlns="http://schemas.openxmlformats.org/spreadsheetml/2006/main">
  <c r="P47" i="3" l="1"/>
  <c r="O47" i="3"/>
  <c r="P46" i="3"/>
  <c r="O46" i="3"/>
  <c r="P45" i="3"/>
  <c r="O45" i="3"/>
  <c r="P44" i="3"/>
  <c r="O44" i="3"/>
  <c r="P43" i="3"/>
  <c r="O43" i="3"/>
  <c r="F42" i="3"/>
  <c r="H47" i="3" s="1"/>
  <c r="I47" i="3" s="1"/>
  <c r="P41" i="3"/>
  <c r="O41" i="3"/>
  <c r="M41" i="3"/>
  <c r="K41" i="3"/>
  <c r="F41" i="3"/>
  <c r="H41" i="3" s="1"/>
  <c r="I41" i="3" s="1"/>
  <c r="P40" i="3"/>
  <c r="O40" i="3"/>
  <c r="M40" i="3"/>
  <c r="K40" i="3"/>
  <c r="F40" i="3"/>
  <c r="H40" i="3" s="1"/>
  <c r="I40" i="3" s="1"/>
  <c r="P39" i="3"/>
  <c r="O39" i="3"/>
  <c r="M39" i="3"/>
  <c r="K39" i="3"/>
  <c r="F39" i="3"/>
  <c r="H39" i="3" s="1"/>
  <c r="P38" i="3"/>
  <c r="O38" i="3"/>
  <c r="M38" i="3"/>
  <c r="K38" i="3"/>
  <c r="F38" i="3"/>
  <c r="H38" i="3" s="1"/>
  <c r="H33" i="3"/>
  <c r="I33" i="3" s="1"/>
  <c r="H32" i="3"/>
  <c r="I32" i="3" s="1"/>
  <c r="H31" i="3"/>
  <c r="H30" i="3"/>
  <c r="H29" i="3"/>
  <c r="G13" i="3"/>
  <c r="E13" i="3"/>
  <c r="C12" i="3"/>
  <c r="E10" i="3"/>
  <c r="H10" i="3" s="1"/>
  <c r="I10" i="3" s="1"/>
  <c r="F10" i="3" l="1"/>
  <c r="M50" i="3"/>
  <c r="H13" i="3"/>
  <c r="H43" i="3"/>
  <c r="H34" i="3"/>
  <c r="C15" i="3"/>
  <c r="E42" i="3" s="1"/>
  <c r="F43" i="3"/>
  <c r="F44" i="3"/>
  <c r="F45" i="3"/>
  <c r="F49" i="3" s="1"/>
  <c r="F46" i="3"/>
  <c r="F47" i="3"/>
  <c r="H44" i="3"/>
  <c r="H45" i="3"/>
  <c r="I45" i="3" s="1"/>
  <c r="H46" i="3"/>
  <c r="I46" i="3" s="1"/>
  <c r="I13" i="3" l="1"/>
  <c r="I15" i="3" s="1"/>
  <c r="H15" i="3"/>
  <c r="E47" i="3"/>
  <c r="E46" i="3"/>
  <c r="E45" i="3"/>
  <c r="E44" i="3"/>
  <c r="E43" i="3"/>
  <c r="H49" i="3"/>
  <c r="E53" i="3" l="1"/>
  <c r="M44" i="3"/>
  <c r="K44" i="3"/>
  <c r="G49" i="3"/>
  <c r="H53" i="3"/>
  <c r="F53" i="3" s="1"/>
  <c r="M45" i="3"/>
  <c r="K45" i="3"/>
  <c r="M46" i="3"/>
  <c r="K46" i="3"/>
  <c r="M43" i="3"/>
  <c r="K43" i="3"/>
  <c r="M47" i="3"/>
  <c r="K47" i="3"/>
  <c r="K49" i="3" l="1"/>
  <c r="M49" i="3"/>
  <c r="M51" i="3" s="1"/>
  <c r="K29" i="3"/>
  <c r="G53" i="3"/>
  <c r="L53" i="3"/>
  <c r="I38" i="3" l="1"/>
  <c r="I39" i="3"/>
  <c r="I53" i="3"/>
  <c r="I29" i="3"/>
  <c r="I31" i="3"/>
  <c r="I34" i="3"/>
  <c r="I43" i="3"/>
  <c r="I30" i="3"/>
  <c r="I44" i="3"/>
  <c r="I49" i="3"/>
</calcChain>
</file>

<file path=xl/sharedStrings.xml><?xml version="1.0" encoding="utf-8"?>
<sst xmlns="http://schemas.openxmlformats.org/spreadsheetml/2006/main" count="95" uniqueCount="80">
  <si>
    <t>Weight</t>
  </si>
  <si>
    <t>Lb./Head</t>
  </si>
  <si>
    <t>Total</t>
  </si>
  <si>
    <t>Lb./Day</t>
  </si>
  <si>
    <t>All cell in blue can be changes. Black cells have protected calculation equations.</t>
  </si>
  <si>
    <t>Weaning</t>
  </si>
  <si>
    <t>Days Fed</t>
  </si>
  <si>
    <t>Gain (ADG)</t>
  </si>
  <si>
    <t xml:space="preserve">Description </t>
  </si>
  <si>
    <t>Date Initiated</t>
  </si>
  <si>
    <t>Head Out</t>
  </si>
  <si>
    <t>Days</t>
  </si>
  <si>
    <t>Direct Costs</t>
  </si>
  <si>
    <t xml:space="preserve">Amount/Head </t>
  </si>
  <si>
    <t xml:space="preserve">Feed Cost </t>
  </si>
  <si>
    <t xml:space="preserve">   Feed or Nutrition Cost</t>
  </si>
  <si>
    <t>Lbs./Fed/Day</t>
  </si>
  <si>
    <t>Cost/Unit</t>
  </si>
  <si>
    <t xml:space="preserve"> Cost/Hd. In</t>
  </si>
  <si>
    <t xml:space="preserve">         DM</t>
  </si>
  <si>
    <t>Lb./DM./Day</t>
  </si>
  <si>
    <t xml:space="preserve"> $/ton DM</t>
  </si>
  <si>
    <t xml:space="preserve">      Processing &amp; Health</t>
  </si>
  <si>
    <t>Units/Per Hd.</t>
  </si>
  <si>
    <t>Average Wt.</t>
  </si>
  <si>
    <t>% of Ave. Body Wt.</t>
  </si>
  <si>
    <t>Other</t>
  </si>
  <si>
    <t>Per Day</t>
  </si>
  <si>
    <t>Total Direct Costs - Feed and Health</t>
  </si>
  <si>
    <t>After preconditioning death loss &amp; marketing Shrink</t>
  </si>
  <si>
    <t xml:space="preserve">       Cost/Day</t>
  </si>
  <si>
    <t xml:space="preserve">      $/Ton</t>
  </si>
  <si>
    <t>As Fed</t>
  </si>
  <si>
    <t xml:space="preserve">Sick treatment </t>
  </si>
  <si>
    <t>Total Lb. Feed</t>
  </si>
  <si>
    <t xml:space="preserve"> Feed Use and  Subtotal Feed Cost</t>
  </si>
  <si>
    <t>Description of calf vaccinations, processing and health</t>
  </si>
  <si>
    <t>Cost/Lbs.</t>
  </si>
  <si>
    <t>Death Loss &amp; Shrink %</t>
  </si>
  <si>
    <t>Days in the program</t>
  </si>
  <si>
    <t>Out Date</t>
  </si>
  <si>
    <t>Head In</t>
  </si>
  <si>
    <t>Total Gain</t>
  </si>
  <si>
    <t>Description of Cattle and Performance</t>
  </si>
  <si>
    <t xml:space="preserve">  Subtotal Processing &amp; Health Cost</t>
  </si>
  <si>
    <t>Weaning Wt.</t>
  </si>
  <si>
    <t xml:space="preserve"> Death Loss Hd.</t>
  </si>
  <si>
    <t>Net Gain</t>
  </si>
  <si>
    <t>Total Head Days</t>
  </si>
  <si>
    <t xml:space="preserve">Can put program name of market followed here without details </t>
  </si>
  <si>
    <t>% of TUC</t>
  </si>
  <si>
    <t>TUC See Sheet 2</t>
  </si>
  <si>
    <t>Feed &amp; Health</t>
  </si>
  <si>
    <t xml:space="preserve"> Feed/Hd. IN</t>
  </si>
  <si>
    <t>% of Costs</t>
  </si>
  <si>
    <t>Ration Description</t>
  </si>
  <si>
    <t>Total Feed</t>
  </si>
  <si>
    <t>Total Cost of Feed</t>
  </si>
  <si>
    <t>Receiving Ration</t>
  </si>
  <si>
    <t>Free Choice Hay</t>
  </si>
  <si>
    <t>Calf Weaned</t>
  </si>
  <si>
    <t>Or Total Feed Expected to be Fed</t>
  </si>
  <si>
    <t xml:space="preserve">   Net Out</t>
  </si>
  <si>
    <t xml:space="preserve"> Net In Weight</t>
  </si>
  <si>
    <t>Out Weight*</t>
  </si>
  <si>
    <t>*After Death Loss &amp; Shrink</t>
  </si>
  <si>
    <t>Net Sales Wt./Hd.*</t>
  </si>
  <si>
    <t>Wt. Out</t>
  </si>
  <si>
    <t xml:space="preserve">  Sales  Shrink</t>
  </si>
  <si>
    <t xml:space="preserve">    Live </t>
  </si>
  <si>
    <t>Cost Of Gain*</t>
  </si>
  <si>
    <t>Net Gain*</t>
  </si>
  <si>
    <t>Description of Program</t>
  </si>
  <si>
    <t>Version 1-30-2019</t>
  </si>
  <si>
    <t>Preconditioning Program</t>
  </si>
  <si>
    <t>Net Gain/Hd.</t>
  </si>
  <si>
    <t>Special Preconditioning Calf Sales Example Projection</t>
  </si>
  <si>
    <t xml:space="preserve">Preconditioned Calves Description of Health and Feed Direct Costs  Per Head </t>
  </si>
  <si>
    <t>Preweaning Vacc.. &amp; Worm</t>
  </si>
  <si>
    <t>*Net gain adjusted for death loss and sales shrink if cattle are sold.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</si>
</sst>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_);_(* \(#,##0\);_(* &quot;-&quot;??_);_(@_)"/>
    <numFmt numFmtId="167" formatCode="[$-409]d\-mmm\-yy;@"/>
    <numFmt numFmtId="168" formatCode="_(* #,##0.000_);_(* \(#,##0.000\);_(* &quot;-&quot;??_);_(@_)"/>
    <numFmt numFmtId="169" formatCode="_(* #,##0.0_);_(* \(#,##0.0\);_(* &quot;-&quot;??_);_(@_)"/>
    <numFmt numFmtId="170" formatCode="0.0%"/>
    <numFmt numFmtId="171" formatCode="&quot;$&quot;#,##0"/>
  </numFmts>
  <fonts count="18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rgb="FF2D07B9"/>
      <name val="Arial"/>
      <family val="2"/>
    </font>
    <font>
      <sz val="12"/>
      <color rgb="FF0000FF"/>
      <name val="Arial"/>
      <family val="2"/>
    </font>
    <font>
      <sz val="12"/>
      <color rgb="FF0070C0"/>
      <name val="Arial"/>
      <family val="2"/>
    </font>
    <font>
      <b/>
      <sz val="11"/>
      <name val="Arial"/>
      <family val="2"/>
    </font>
    <font>
      <sz val="11"/>
      <color rgb="FF2D07B9"/>
      <name val="Arial"/>
      <family val="2"/>
    </font>
    <font>
      <sz val="10"/>
      <color rgb="FF0070C0"/>
      <name val="Arial"/>
      <family val="2"/>
    </font>
    <font>
      <b/>
      <sz val="12"/>
      <color indexed="12"/>
      <name val="Arial"/>
      <family val="2"/>
    </font>
    <font>
      <sz val="12"/>
      <color rgb="FF0066FF"/>
      <name val="Arial"/>
      <family val="2"/>
    </font>
    <font>
      <b/>
      <sz val="12"/>
      <color rgb="FF0000FF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6" fillId="0" borderId="0" xfId="0" applyFont="1"/>
    <xf numFmtId="2" fontId="3" fillId="0" borderId="0" xfId="0" applyNumberFormat="1" applyFont="1"/>
    <xf numFmtId="164" fontId="3" fillId="2" borderId="0" xfId="0" applyNumberFormat="1" applyFont="1" applyFill="1"/>
    <xf numFmtId="0" fontId="3" fillId="0" borderId="0" xfId="0" applyFont="1" applyProtection="1">
      <protection locked="0"/>
    </xf>
    <xf numFmtId="0" fontId="0" fillId="0" borderId="0" xfId="0" applyBorder="1" applyAlignme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1" xfId="0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" fontId="3" fillId="0" borderId="0" xfId="0" applyNumberFormat="1" applyFont="1"/>
    <xf numFmtId="166" fontId="3" fillId="0" borderId="0" xfId="1" applyNumberFormat="1" applyFont="1"/>
    <xf numFmtId="168" fontId="3" fillId="0" borderId="0" xfId="0" applyNumberFormat="1" applyFont="1"/>
    <xf numFmtId="43" fontId="3" fillId="0" borderId="0" xfId="0" applyNumberFormat="1" applyFont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165" fontId="8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2" fontId="8" fillId="0" borderId="0" xfId="0" applyNumberFormat="1" applyFont="1" applyProtection="1">
      <protection locked="0"/>
    </xf>
    <xf numFmtId="164" fontId="8" fillId="2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165" fontId="8" fillId="0" borderId="1" xfId="0" applyNumberFormat="1" applyFont="1" applyBorder="1" applyProtection="1">
      <protection locked="0"/>
    </xf>
    <xf numFmtId="165" fontId="3" fillId="0" borderId="0" xfId="0" applyNumberFormat="1" applyFont="1" applyProtection="1"/>
    <xf numFmtId="0" fontId="5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/>
    <xf numFmtId="169" fontId="3" fillId="2" borderId="0" xfId="0" applyNumberFormat="1" applyFont="1" applyFill="1"/>
    <xf numFmtId="165" fontId="8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7" fontId="0" fillId="0" borderId="0" xfId="0" applyNumberFormat="1"/>
    <xf numFmtId="1" fontId="1" fillId="0" borderId="0" xfId="0" applyNumberFormat="1" applyFont="1" applyProtection="1"/>
    <xf numFmtId="167" fontId="1" fillId="0" borderId="0" xfId="0" applyNumberFormat="1" applyFont="1" applyBorder="1" applyProtection="1"/>
    <xf numFmtId="166" fontId="1" fillId="0" borderId="0" xfId="1" applyNumberFormat="1" applyFont="1"/>
    <xf numFmtId="166" fontId="3" fillId="0" borderId="0" xfId="0" applyNumberFormat="1" applyFont="1"/>
    <xf numFmtId="169" fontId="1" fillId="0" borderId="0" xfId="1" applyNumberFormat="1" applyFont="1" applyProtection="1"/>
    <xf numFmtId="0" fontId="3" fillId="0" borderId="0" xfId="0" applyFont="1" applyBorder="1" applyAlignment="1" applyProtection="1">
      <protection locked="0"/>
    </xf>
    <xf numFmtId="164" fontId="1" fillId="0" borderId="0" xfId="0" applyNumberFormat="1" applyFont="1" applyProtection="1"/>
    <xf numFmtId="0" fontId="3" fillId="0" borderId="0" xfId="0" applyFont="1" applyAlignment="1" applyProtection="1">
      <alignment horizontal="right"/>
      <protection locked="0"/>
    </xf>
    <xf numFmtId="0" fontId="13" fillId="0" borderId="7" xfId="0" applyFont="1" applyBorder="1" applyProtection="1">
      <protection locked="0"/>
    </xf>
    <xf numFmtId="0" fontId="1" fillId="0" borderId="0" xfId="0" applyFont="1" applyBorder="1" applyAlignment="1">
      <alignment horizontal="left"/>
    </xf>
    <xf numFmtId="167" fontId="8" fillId="0" borderId="5" xfId="0" applyNumberFormat="1" applyFont="1" applyBorder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" fontId="1" fillId="0" borderId="2" xfId="0" applyNumberFormat="1" applyFont="1" applyBorder="1" applyProtection="1"/>
    <xf numFmtId="0" fontId="1" fillId="0" borderId="0" xfId="0" applyFont="1" applyBorder="1" applyAlignment="1" applyProtection="1">
      <protection locked="0"/>
    </xf>
    <xf numFmtId="166" fontId="0" fillId="0" borderId="0" xfId="1" applyNumberFormat="1" applyFont="1" applyBorder="1" applyAlignment="1"/>
    <xf numFmtId="170" fontId="1" fillId="0" borderId="0" xfId="2" applyNumberFormat="1" applyFont="1" applyProtection="1"/>
    <xf numFmtId="170" fontId="1" fillId="2" borderId="0" xfId="2" applyNumberFormat="1" applyFont="1" applyFill="1" applyProtection="1"/>
    <xf numFmtId="0" fontId="6" fillId="0" borderId="0" xfId="0" applyFont="1" applyAlignment="1" applyProtection="1">
      <alignment horizontal="left"/>
      <protection locked="0"/>
    </xf>
    <xf numFmtId="2" fontId="1" fillId="0" borderId="0" xfId="0" applyNumberFormat="1" applyFont="1"/>
    <xf numFmtId="164" fontId="1" fillId="0" borderId="0" xfId="0" applyNumberFormat="1" applyFont="1"/>
    <xf numFmtId="0" fontId="10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166" fontId="3" fillId="0" borderId="0" xfId="1" applyNumberFormat="1" applyFont="1" applyProtection="1"/>
    <xf numFmtId="164" fontId="1" fillId="0" borderId="0" xfId="0" applyNumberFormat="1" applyFont="1" applyProtection="1">
      <protection locked="0"/>
    </xf>
    <xf numFmtId="165" fontId="1" fillId="0" borderId="0" xfId="0" applyNumberFormat="1" applyFont="1" applyProtection="1"/>
    <xf numFmtId="166" fontId="1" fillId="0" borderId="0" xfId="1" applyNumberFormat="1" applyFont="1" applyProtection="1"/>
    <xf numFmtId="171" fontId="8" fillId="0" borderId="0" xfId="0" applyNumberFormat="1" applyFont="1" applyProtection="1">
      <protection locked="0"/>
    </xf>
    <xf numFmtId="169" fontId="5" fillId="0" borderId="0" xfId="1" applyNumberFormat="1" applyFont="1" applyProtection="1"/>
    <xf numFmtId="0" fontId="1" fillId="2" borderId="0" xfId="0" applyFont="1" applyFill="1"/>
    <xf numFmtId="170" fontId="3" fillId="2" borderId="0" xfId="2" applyNumberFormat="1" applyFont="1" applyFill="1" applyProtection="1"/>
    <xf numFmtId="10" fontId="1" fillId="0" borderId="0" xfId="2" applyNumberFormat="1" applyFont="1"/>
    <xf numFmtId="0" fontId="16" fillId="0" borderId="0" xfId="0" applyFont="1"/>
    <xf numFmtId="166" fontId="1" fillId="0" borderId="0" xfId="1" applyNumberFormat="1" applyFont="1" applyBorder="1" applyProtection="1"/>
    <xf numFmtId="1" fontId="1" fillId="0" borderId="0" xfId="0" applyNumberFormat="1" applyFont="1" applyBorder="1" applyProtection="1"/>
    <xf numFmtId="165" fontId="3" fillId="0" borderId="0" xfId="0" applyNumberFormat="1" applyFont="1" applyBorder="1" applyProtection="1">
      <protection locked="0"/>
    </xf>
    <xf numFmtId="0" fontId="1" fillId="0" borderId="0" xfId="0" applyFont="1" applyBorder="1" applyAlignment="1"/>
    <xf numFmtId="43" fontId="3" fillId="0" borderId="0" xfId="0" applyNumberFormat="1" applyFont="1" applyBorder="1" applyAlignment="1"/>
    <xf numFmtId="169" fontId="3" fillId="0" borderId="0" xfId="1" applyNumberFormat="1" applyFont="1" applyProtection="1"/>
    <xf numFmtId="0" fontId="1" fillId="0" borderId="0" xfId="0" applyFont="1" applyBorder="1"/>
    <xf numFmtId="0" fontId="6" fillId="0" borderId="0" xfId="0" applyFont="1" applyBorder="1" applyAlignment="1"/>
    <xf numFmtId="165" fontId="8" fillId="0" borderId="8" xfId="0" applyNumberFormat="1" applyFont="1" applyBorder="1" applyProtection="1">
      <protection locked="0"/>
    </xf>
    <xf numFmtId="1" fontId="3" fillId="0" borderId="0" xfId="0" applyNumberFormat="1" applyFont="1" applyProtection="1"/>
    <xf numFmtId="43" fontId="3" fillId="2" borderId="0" xfId="0" applyNumberFormat="1" applyFont="1" applyFill="1"/>
    <xf numFmtId="0" fontId="8" fillId="0" borderId="6" xfId="0" applyFont="1" applyBorder="1" applyProtection="1">
      <protection locked="0"/>
    </xf>
    <xf numFmtId="2" fontId="8" fillId="0" borderId="1" xfId="0" applyNumberFormat="1" applyFont="1" applyBorder="1" applyProtection="1">
      <protection locked="0"/>
    </xf>
    <xf numFmtId="169" fontId="3" fillId="0" borderId="0" xfId="0" applyNumberFormat="1" applyFont="1" applyBorder="1" applyAlignment="1"/>
    <xf numFmtId="166" fontId="5" fillId="0" borderId="0" xfId="0" applyNumberFormat="1" applyFont="1"/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4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7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/>
    <xf numFmtId="0" fontId="8" fillId="0" borderId="5" xfId="0" applyFont="1" applyBorder="1" applyAlignment="1"/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2D07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workbookViewId="0">
      <selection activeCell="C59" sqref="C58:C59"/>
    </sheetView>
  </sheetViews>
  <sheetFormatPr defaultRowHeight="15"/>
  <cols>
    <col min="1" max="1" width="3.75" customWidth="1"/>
    <col min="2" max="2" width="18.0625" customWidth="1"/>
    <col min="3" max="3" width="12" customWidth="1"/>
    <col min="4" max="4" width="12.25" customWidth="1"/>
    <col min="6" max="6" width="12.6875" customWidth="1"/>
    <col min="7" max="7" width="15.375" customWidth="1"/>
    <col min="8" max="8" width="10.25" customWidth="1"/>
    <col min="9" max="9" width="10.125" customWidth="1"/>
  </cols>
  <sheetData>
    <row r="1" spans="1:16" ht="17.600000000000001">
      <c r="A1" s="4"/>
      <c r="B1" s="101" t="s">
        <v>77</v>
      </c>
      <c r="C1" s="102"/>
      <c r="D1" s="102"/>
      <c r="E1" s="102"/>
      <c r="F1" s="102"/>
      <c r="G1" s="102"/>
      <c r="H1" s="102"/>
      <c r="I1" s="102"/>
      <c r="J1" s="4"/>
      <c r="K1" s="4"/>
      <c r="L1" s="4"/>
      <c r="M1" s="4"/>
      <c r="N1" s="4"/>
      <c r="O1" s="4"/>
      <c r="P1" s="4"/>
    </row>
    <row r="2" spans="1:16" ht="17.600000000000001">
      <c r="A2" s="4"/>
      <c r="B2" s="59"/>
      <c r="C2" s="60"/>
      <c r="D2" s="60"/>
      <c r="E2" s="60"/>
      <c r="F2" s="60"/>
      <c r="G2" s="60"/>
      <c r="H2" s="60"/>
      <c r="I2" s="60"/>
      <c r="J2" s="4"/>
      <c r="K2" s="4"/>
      <c r="L2" s="4"/>
      <c r="M2" s="4"/>
      <c r="N2" s="4"/>
      <c r="O2" s="4"/>
      <c r="P2" s="4"/>
    </row>
    <row r="3" spans="1:16" ht="15.45">
      <c r="A3" s="4"/>
      <c r="B3" s="103" t="s">
        <v>74</v>
      </c>
      <c r="C3" s="112"/>
      <c r="D3" s="94">
        <v>45</v>
      </c>
      <c r="E3" s="43" t="s">
        <v>39</v>
      </c>
      <c r="F3" s="44"/>
      <c r="G3" s="3" t="s">
        <v>9</v>
      </c>
      <c r="H3" s="19">
        <v>43405</v>
      </c>
      <c r="I3" s="82" t="s">
        <v>60</v>
      </c>
      <c r="J3" s="4"/>
      <c r="K3" s="4" t="s">
        <v>73</v>
      </c>
      <c r="L3" s="4"/>
      <c r="M3" s="4"/>
      <c r="N3" s="4"/>
      <c r="O3" s="4"/>
      <c r="P3" s="4"/>
    </row>
    <row r="4" spans="1:16" ht="15.45">
      <c r="A4" s="4"/>
      <c r="B4" s="4"/>
      <c r="C4" s="53"/>
      <c r="D4" s="54"/>
      <c r="E4" s="55"/>
      <c r="F4" s="44"/>
      <c r="G4" s="3"/>
      <c r="H4" s="56"/>
      <c r="J4" s="4"/>
      <c r="K4" s="4"/>
      <c r="L4" s="4"/>
      <c r="M4" s="4"/>
      <c r="N4" s="4"/>
      <c r="O4" s="4"/>
      <c r="P4" s="4"/>
    </row>
    <row r="5" spans="1:16" ht="15.45">
      <c r="A5" s="4"/>
      <c r="B5" s="3" t="s">
        <v>72</v>
      </c>
      <c r="D5" s="103" t="s">
        <v>76</v>
      </c>
      <c r="E5" s="104"/>
      <c r="F5" s="104"/>
      <c r="G5" s="104"/>
      <c r="H5" s="105"/>
      <c r="I5" s="11"/>
      <c r="L5" s="4"/>
      <c r="M5" s="4"/>
      <c r="N5" s="4"/>
      <c r="O5" s="4"/>
      <c r="P5" s="4"/>
    </row>
    <row r="6" spans="1:16" ht="15.45">
      <c r="A6" s="4"/>
      <c r="B6" s="3"/>
      <c r="D6" s="57"/>
      <c r="E6" s="58"/>
      <c r="F6" s="58"/>
      <c r="G6" s="58"/>
      <c r="H6" s="58"/>
      <c r="I6" s="11"/>
      <c r="L6" s="4"/>
      <c r="M6" s="4"/>
      <c r="N6" s="4"/>
      <c r="O6" s="4"/>
      <c r="P6" s="4"/>
    </row>
    <row r="7" spans="1:16" ht="15.45">
      <c r="A7" s="4"/>
      <c r="B7" s="51" t="s">
        <v>43</v>
      </c>
      <c r="C7" s="39"/>
      <c r="D7" s="39"/>
      <c r="E7" s="39"/>
      <c r="F7" s="39"/>
      <c r="G7" s="39"/>
      <c r="H7" s="39"/>
      <c r="I7" s="39"/>
      <c r="L7" s="4"/>
      <c r="M7" s="4"/>
      <c r="N7" s="4"/>
      <c r="O7" s="4"/>
      <c r="P7" s="4"/>
    </row>
    <row r="8" spans="1:16" ht="15.45">
      <c r="A8" s="4"/>
      <c r="B8" s="4"/>
      <c r="C8" s="12"/>
      <c r="D8" s="14" t="s">
        <v>5</v>
      </c>
      <c r="E8" s="14"/>
      <c r="F8" s="12"/>
      <c r="G8" s="38"/>
      <c r="H8" s="3" t="s">
        <v>47</v>
      </c>
      <c r="I8" s="15" t="s">
        <v>69</v>
      </c>
      <c r="L8" s="4"/>
      <c r="M8" s="4"/>
      <c r="N8" s="4"/>
      <c r="O8" s="4"/>
      <c r="P8" s="4"/>
    </row>
    <row r="9" spans="1:16" ht="15.45">
      <c r="A9" s="4"/>
      <c r="C9" s="16" t="s">
        <v>41</v>
      </c>
      <c r="D9" s="14" t="s">
        <v>0</v>
      </c>
      <c r="E9" s="14" t="s">
        <v>6</v>
      </c>
      <c r="F9" s="4" t="s">
        <v>40</v>
      </c>
      <c r="G9" s="17" t="s">
        <v>7</v>
      </c>
      <c r="H9" s="10" t="s">
        <v>1</v>
      </c>
      <c r="I9" s="10" t="s">
        <v>67</v>
      </c>
      <c r="L9" s="4"/>
      <c r="M9" s="4"/>
      <c r="N9" s="4"/>
      <c r="O9" s="4"/>
      <c r="P9" s="4"/>
    </row>
    <row r="10" spans="1:16" ht="15.45">
      <c r="A10" s="4"/>
      <c r="B10" s="3" t="s">
        <v>8</v>
      </c>
      <c r="C10" s="18">
        <v>100</v>
      </c>
      <c r="D10" s="18">
        <v>550</v>
      </c>
      <c r="E10" s="63">
        <f>D3</f>
        <v>45</v>
      </c>
      <c r="F10" s="45">
        <f>C12+E10</f>
        <v>43450</v>
      </c>
      <c r="G10" s="95">
        <v>1.6</v>
      </c>
      <c r="H10" s="50">
        <f>E10*G10</f>
        <v>72</v>
      </c>
      <c r="I10" s="37">
        <f>D10+H10</f>
        <v>622</v>
      </c>
      <c r="L10" s="4"/>
      <c r="M10" s="4"/>
      <c r="N10" s="4"/>
      <c r="O10" s="4"/>
      <c r="P10" s="4"/>
    </row>
    <row r="11" spans="1:16" ht="15.45">
      <c r="A11" s="4"/>
      <c r="B11" s="3"/>
      <c r="C11" s="42"/>
      <c r="D11" s="42"/>
      <c r="E11" s="84"/>
      <c r="F11" s="45"/>
      <c r="G11" s="85" t="s">
        <v>63</v>
      </c>
      <c r="H11" s="88" t="s">
        <v>62</v>
      </c>
      <c r="I11" s="37"/>
      <c r="L11" s="4"/>
      <c r="M11" s="4"/>
      <c r="N11" s="4"/>
      <c r="O11" s="4"/>
      <c r="P11" s="4"/>
    </row>
    <row r="12" spans="1:16" ht="15.45">
      <c r="A12" s="4"/>
      <c r="B12" s="3" t="s">
        <v>9</v>
      </c>
      <c r="C12" s="47">
        <f>H3</f>
        <v>43405</v>
      </c>
      <c r="D12" s="2" t="s">
        <v>46</v>
      </c>
      <c r="E12" s="4" t="s">
        <v>10</v>
      </c>
      <c r="F12" s="4" t="s">
        <v>68</v>
      </c>
      <c r="G12" s="21" t="s">
        <v>45</v>
      </c>
      <c r="H12" s="3" t="s">
        <v>64</v>
      </c>
      <c r="I12" s="8" t="s">
        <v>42</v>
      </c>
      <c r="L12" s="4"/>
      <c r="M12" s="4"/>
      <c r="N12" s="4"/>
      <c r="O12" s="4"/>
      <c r="P12" s="4"/>
    </row>
    <row r="13" spans="1:16" ht="15.45">
      <c r="A13" s="4"/>
      <c r="B13" s="4" t="s">
        <v>38</v>
      </c>
      <c r="D13" s="36">
        <v>1</v>
      </c>
      <c r="E13" s="92">
        <f>C10-D13</f>
        <v>99</v>
      </c>
      <c r="F13" s="36">
        <v>4</v>
      </c>
      <c r="G13" s="48">
        <f>C10*D10</f>
        <v>55000</v>
      </c>
      <c r="H13" s="83">
        <f>(((E13*I10)*(100-D13)*0.01)*(100-F13)*0.01)</f>
        <v>58523.731200000002</v>
      </c>
      <c r="I13" s="49">
        <f>H13-G13</f>
        <v>3523.731200000002</v>
      </c>
      <c r="L13" s="4"/>
      <c r="M13" s="4"/>
      <c r="N13" s="4"/>
      <c r="O13" s="4"/>
      <c r="P13" s="4"/>
    </row>
    <row r="14" spans="1:16">
      <c r="A14" s="4"/>
      <c r="B14" s="4"/>
      <c r="D14" s="41"/>
      <c r="E14" s="46"/>
      <c r="F14" s="91"/>
      <c r="G14" s="48"/>
      <c r="H14" s="83"/>
      <c r="I14" s="97" t="s">
        <v>75</v>
      </c>
      <c r="L14" s="4"/>
      <c r="M14" s="4"/>
      <c r="N14" s="4"/>
      <c r="O14" s="4"/>
      <c r="P14" s="4"/>
    </row>
    <row r="15" spans="1:16" ht="15.45">
      <c r="A15" s="4"/>
      <c r="B15" s="64" t="s">
        <v>48</v>
      </c>
      <c r="C15" s="65">
        <f>C10*E10</f>
        <v>4500</v>
      </c>
      <c r="D15" s="86"/>
      <c r="F15" s="89"/>
      <c r="G15" s="86" t="s">
        <v>66</v>
      </c>
      <c r="H15" s="96">
        <f>H13/E13</f>
        <v>591.14880000000005</v>
      </c>
      <c r="I15" s="87">
        <f>I13/E13</f>
        <v>35.593244444444466</v>
      </c>
      <c r="J15" s="4"/>
      <c r="K15" s="4"/>
      <c r="L15" s="4"/>
      <c r="M15" s="4"/>
      <c r="N15" s="4"/>
      <c r="O15" s="4"/>
      <c r="P15" s="4"/>
    </row>
    <row r="16" spans="1:16" ht="15.45">
      <c r="A16" s="4"/>
      <c r="B16" s="64"/>
      <c r="C16" s="65"/>
      <c r="D16" s="86"/>
      <c r="F16" s="89"/>
      <c r="G16" s="90" t="s">
        <v>65</v>
      </c>
      <c r="H16" s="87"/>
      <c r="I16" s="11"/>
      <c r="J16" s="4"/>
      <c r="K16" s="4"/>
      <c r="L16" s="4"/>
      <c r="M16" s="4"/>
      <c r="N16" s="4"/>
      <c r="O16" s="4"/>
      <c r="P16" s="4"/>
    </row>
    <row r="17" spans="1:16" ht="15.45">
      <c r="A17" s="4"/>
      <c r="B17" s="3" t="s">
        <v>36</v>
      </c>
      <c r="C17" s="12"/>
      <c r="D17" s="12"/>
      <c r="E17" s="12"/>
      <c r="F17" s="106" t="s">
        <v>49</v>
      </c>
      <c r="G17" s="107"/>
      <c r="H17" s="107"/>
      <c r="I17" s="108"/>
      <c r="J17" s="13"/>
      <c r="K17" s="12"/>
      <c r="L17" s="4"/>
      <c r="M17" s="4"/>
      <c r="N17" s="4"/>
      <c r="O17" s="4"/>
      <c r="P17" s="4"/>
    </row>
    <row r="18" spans="1:16">
      <c r="A18" s="4"/>
      <c r="B18" s="109"/>
      <c r="C18" s="109"/>
      <c r="D18" s="109"/>
      <c r="E18" s="109"/>
      <c r="F18" s="109"/>
      <c r="G18" s="109"/>
      <c r="H18" s="109"/>
      <c r="I18" s="109"/>
      <c r="J18" s="13"/>
      <c r="K18" s="12"/>
      <c r="L18" s="4"/>
      <c r="M18" s="4"/>
      <c r="N18" s="4"/>
      <c r="O18" s="4"/>
      <c r="P18" s="4"/>
    </row>
    <row r="19" spans="1:16">
      <c r="A19" s="4"/>
      <c r="B19" s="110"/>
      <c r="C19" s="110"/>
      <c r="D19" s="110"/>
      <c r="E19" s="110"/>
      <c r="F19" s="110"/>
      <c r="G19" s="110"/>
      <c r="H19" s="110"/>
      <c r="I19" s="110"/>
      <c r="J19" s="12"/>
      <c r="K19" s="35" t="s">
        <v>4</v>
      </c>
      <c r="L19" s="4"/>
      <c r="M19" s="4"/>
      <c r="N19" s="4"/>
      <c r="O19" s="4"/>
      <c r="P19" s="4"/>
    </row>
    <row r="20" spans="1:16">
      <c r="A20" s="4"/>
      <c r="B20" s="111"/>
      <c r="C20" s="111"/>
      <c r="D20" s="111"/>
      <c r="E20" s="111"/>
      <c r="F20" s="111"/>
      <c r="G20" s="111"/>
      <c r="H20" s="111"/>
      <c r="I20" s="111"/>
      <c r="J20" s="12"/>
      <c r="K20" s="12"/>
      <c r="L20" s="4"/>
      <c r="M20" s="4"/>
      <c r="N20" s="4"/>
      <c r="O20" s="4"/>
      <c r="P20" s="4"/>
    </row>
    <row r="21" spans="1:16">
      <c r="A21" s="4"/>
      <c r="B21" s="110"/>
      <c r="C21" s="110"/>
      <c r="D21" s="110"/>
      <c r="E21" s="110"/>
      <c r="F21" s="110"/>
      <c r="G21" s="110"/>
      <c r="H21" s="110"/>
      <c r="I21" s="110"/>
      <c r="J21" s="12"/>
      <c r="K21" s="12"/>
      <c r="L21" s="4"/>
      <c r="M21" s="4"/>
      <c r="N21" s="4"/>
      <c r="O21" s="4"/>
      <c r="P21" s="4"/>
    </row>
    <row r="22" spans="1:16">
      <c r="A22" s="4"/>
      <c r="B22" s="109"/>
      <c r="C22" s="109"/>
      <c r="D22" s="109"/>
      <c r="E22" s="109"/>
      <c r="F22" s="109"/>
      <c r="G22" s="109"/>
      <c r="H22" s="109"/>
      <c r="I22" s="109"/>
      <c r="J22" s="12"/>
      <c r="K22" s="12"/>
      <c r="L22" s="4"/>
      <c r="M22" s="4"/>
      <c r="N22" s="4"/>
      <c r="O22" s="4"/>
      <c r="P22" s="4"/>
    </row>
    <row r="23" spans="1:16">
      <c r="A23" s="4"/>
      <c r="B23" s="113"/>
      <c r="C23" s="113"/>
      <c r="D23" s="113"/>
      <c r="E23" s="113"/>
      <c r="F23" s="113"/>
      <c r="G23" s="113"/>
      <c r="H23" s="113"/>
      <c r="I23" s="113"/>
      <c r="J23" s="12"/>
      <c r="K23" s="12"/>
      <c r="L23" s="4"/>
      <c r="M23" s="4"/>
      <c r="N23" s="4"/>
      <c r="O23" s="4"/>
      <c r="P23" s="4"/>
    </row>
    <row r="24" spans="1:16">
      <c r="A24" s="4"/>
      <c r="B24" s="110"/>
      <c r="C24" s="110"/>
      <c r="D24" s="110"/>
      <c r="E24" s="110"/>
      <c r="F24" s="110"/>
      <c r="G24" s="110"/>
      <c r="H24" s="110"/>
      <c r="I24" s="110"/>
      <c r="J24" s="12"/>
      <c r="K24" s="12"/>
      <c r="L24" s="4"/>
      <c r="M24" s="4"/>
      <c r="N24" s="4"/>
      <c r="O24" s="4"/>
      <c r="P24" s="4"/>
    </row>
    <row r="25" spans="1:16">
      <c r="A25" s="4"/>
      <c r="B25" s="114"/>
      <c r="C25" s="115"/>
      <c r="D25" s="115"/>
      <c r="E25" s="115"/>
      <c r="F25" s="115"/>
      <c r="G25" s="115"/>
      <c r="H25" s="115"/>
      <c r="I25" s="115"/>
      <c r="J25" s="12"/>
      <c r="K25" s="12"/>
      <c r="L25" s="4"/>
      <c r="M25" s="4"/>
      <c r="N25" s="4"/>
      <c r="O25" s="4"/>
      <c r="P25" s="4"/>
    </row>
    <row r="26" spans="1:16">
      <c r="A26" s="4"/>
      <c r="B26" s="100"/>
      <c r="C26" s="100"/>
      <c r="D26" s="100"/>
      <c r="E26" s="100"/>
      <c r="F26" s="100"/>
      <c r="G26" s="100"/>
      <c r="H26" s="100"/>
      <c r="I26" s="100"/>
      <c r="J26" s="12"/>
      <c r="L26" s="4"/>
      <c r="M26" s="4"/>
      <c r="N26" s="4"/>
      <c r="O26" s="4"/>
      <c r="P26" s="4"/>
    </row>
    <row r="27" spans="1:16" ht="15.45">
      <c r="A27" s="4"/>
      <c r="B27" s="3" t="s">
        <v>12</v>
      </c>
      <c r="C27" s="39"/>
      <c r="D27" s="39"/>
      <c r="E27" s="39"/>
      <c r="F27" s="39"/>
      <c r="G27" s="39"/>
      <c r="H27" s="39"/>
      <c r="I27" s="5" t="s">
        <v>52</v>
      </c>
      <c r="J27" s="12"/>
      <c r="L27" s="4"/>
      <c r="M27" s="4"/>
      <c r="N27" s="4"/>
      <c r="O27" s="4"/>
      <c r="P27" s="4"/>
    </row>
    <row r="28" spans="1:16" ht="15.45">
      <c r="A28" s="4"/>
      <c r="B28" s="3" t="s">
        <v>22</v>
      </c>
      <c r="C28" s="20"/>
      <c r="D28" s="3" t="s">
        <v>23</v>
      </c>
      <c r="E28" s="3"/>
      <c r="F28" s="4"/>
      <c r="G28" s="26" t="s">
        <v>17</v>
      </c>
      <c r="H28" s="26" t="s">
        <v>18</v>
      </c>
      <c r="I28" s="4" t="s">
        <v>50</v>
      </c>
      <c r="J28" s="12"/>
      <c r="K28" s="35" t="s">
        <v>51</v>
      </c>
      <c r="L28" s="4"/>
      <c r="M28" s="4"/>
      <c r="N28" s="4"/>
      <c r="O28" s="4"/>
      <c r="P28" s="4"/>
    </row>
    <row r="29" spans="1:16">
      <c r="A29" s="4"/>
      <c r="B29" s="98" t="s">
        <v>78</v>
      </c>
      <c r="C29" s="99"/>
      <c r="D29" s="28">
        <v>1</v>
      </c>
      <c r="E29" s="35"/>
      <c r="F29" s="35"/>
      <c r="G29" s="29">
        <v>9</v>
      </c>
      <c r="H29" s="52">
        <f t="shared" ref="H29:H33" si="0">D29*G29</f>
        <v>9</v>
      </c>
      <c r="I29" s="66">
        <f t="shared" ref="I29:I34" si="1">IF(H29=0,"  ",H29/$K$29)</f>
        <v>0.16260162601626019</v>
      </c>
      <c r="J29" s="12"/>
      <c r="K29" s="52">
        <f>H53</f>
        <v>55.349999999999994</v>
      </c>
      <c r="L29" s="4"/>
      <c r="M29" s="4"/>
      <c r="N29" s="4"/>
      <c r="O29" s="4"/>
      <c r="P29" s="4"/>
    </row>
    <row r="30" spans="1:16">
      <c r="A30" s="4"/>
      <c r="B30" s="98" t="s">
        <v>5</v>
      </c>
      <c r="C30" s="99"/>
      <c r="D30" s="28">
        <v>1</v>
      </c>
      <c r="E30" s="35"/>
      <c r="F30" s="35"/>
      <c r="G30" s="29">
        <v>3</v>
      </c>
      <c r="H30" s="52">
        <f t="shared" si="0"/>
        <v>3</v>
      </c>
      <c r="I30" s="66">
        <f t="shared" si="1"/>
        <v>5.4200542005420058E-2</v>
      </c>
      <c r="J30" s="12"/>
      <c r="K30" s="12"/>
      <c r="L30" s="4"/>
      <c r="M30" s="4"/>
      <c r="N30" s="4"/>
      <c r="O30" s="4"/>
      <c r="P30" s="4"/>
    </row>
    <row r="31" spans="1:16">
      <c r="A31" s="4"/>
      <c r="B31" s="98" t="s">
        <v>33</v>
      </c>
      <c r="C31" s="99"/>
      <c r="D31" s="32">
        <v>0.25</v>
      </c>
      <c r="E31" s="35"/>
      <c r="F31" s="35"/>
      <c r="G31" s="29">
        <v>15</v>
      </c>
      <c r="H31" s="52">
        <f t="shared" si="0"/>
        <v>3.75</v>
      </c>
      <c r="I31" s="66">
        <f t="shared" si="1"/>
        <v>6.7750677506775075E-2</v>
      </c>
      <c r="J31" s="12"/>
      <c r="K31" s="12"/>
      <c r="L31" s="4"/>
      <c r="M31" s="4"/>
      <c r="N31" s="4"/>
      <c r="O31" s="4"/>
      <c r="P31" s="4"/>
    </row>
    <row r="32" spans="1:16">
      <c r="A32" s="4"/>
      <c r="B32" s="98" t="s">
        <v>26</v>
      </c>
      <c r="C32" s="99"/>
      <c r="D32" s="28">
        <v>0</v>
      </c>
      <c r="E32" s="20"/>
      <c r="F32" s="20"/>
      <c r="G32" s="29">
        <v>0</v>
      </c>
      <c r="H32" s="52">
        <f t="shared" si="0"/>
        <v>0</v>
      </c>
      <c r="I32" s="66" t="str">
        <f t="shared" si="1"/>
        <v xml:space="preserve">  </v>
      </c>
      <c r="J32" s="12"/>
      <c r="K32" s="12"/>
      <c r="L32" s="4"/>
      <c r="M32" s="4"/>
      <c r="N32" s="4"/>
      <c r="O32" s="4"/>
      <c r="P32" s="4"/>
    </row>
    <row r="33" spans="1:16">
      <c r="A33" s="4"/>
      <c r="B33" s="98" t="s">
        <v>26</v>
      </c>
      <c r="C33" s="99"/>
      <c r="D33" s="28">
        <v>0</v>
      </c>
      <c r="E33" s="20"/>
      <c r="F33" s="20"/>
      <c r="G33" s="29">
        <v>0</v>
      </c>
      <c r="H33" s="52">
        <f t="shared" si="0"/>
        <v>0</v>
      </c>
      <c r="I33" s="66" t="str">
        <f t="shared" si="1"/>
        <v xml:space="preserve">  </v>
      </c>
      <c r="J33" s="12"/>
      <c r="K33" s="12"/>
      <c r="L33" s="4"/>
      <c r="M33" s="4"/>
      <c r="N33" s="4"/>
      <c r="O33" s="4"/>
      <c r="P33" s="4"/>
    </row>
    <row r="34" spans="1:16" ht="15.45">
      <c r="A34" s="4"/>
      <c r="B34" s="6" t="s">
        <v>44</v>
      </c>
      <c r="C34" s="31"/>
      <c r="D34" s="31"/>
      <c r="E34" s="31"/>
      <c r="F34" s="31"/>
      <c r="G34" s="33"/>
      <c r="H34" s="9">
        <f>SUM(H29:H33)</f>
        <v>15.75</v>
      </c>
      <c r="I34" s="67">
        <f t="shared" si="1"/>
        <v>0.28455284552845533</v>
      </c>
      <c r="J34" s="12"/>
      <c r="K34" s="12"/>
      <c r="L34" s="4"/>
      <c r="M34" s="4"/>
      <c r="N34" s="4"/>
      <c r="O34" s="4"/>
      <c r="P34" s="4"/>
    </row>
    <row r="35" spans="1:16" ht="15.45">
      <c r="A35" s="4"/>
      <c r="B35" s="4"/>
      <c r="D35" s="41"/>
      <c r="E35" s="20"/>
      <c r="F35" s="42"/>
      <c r="J35" s="12"/>
      <c r="K35" s="4" t="s">
        <v>29</v>
      </c>
      <c r="L35" s="48"/>
      <c r="M35" s="22"/>
      <c r="N35" s="48"/>
      <c r="O35" s="23"/>
      <c r="P35" s="24"/>
    </row>
    <row r="36" spans="1:16" ht="15.45">
      <c r="A36" s="4"/>
      <c r="B36" s="3"/>
      <c r="C36" s="12"/>
      <c r="D36" s="25" t="s">
        <v>13</v>
      </c>
      <c r="E36" s="26"/>
      <c r="F36" s="14" t="s">
        <v>2</v>
      </c>
      <c r="G36" s="60"/>
      <c r="H36" s="14" t="s">
        <v>2</v>
      </c>
      <c r="I36" s="5" t="s">
        <v>52</v>
      </c>
      <c r="J36" s="12"/>
      <c r="K36" s="12"/>
      <c r="L36" s="4"/>
      <c r="M36" s="4"/>
      <c r="N36" s="4"/>
      <c r="O36" s="4" t="s">
        <v>14</v>
      </c>
      <c r="P36" s="4" t="s">
        <v>32</v>
      </c>
    </row>
    <row r="37" spans="1:16" ht="15.45">
      <c r="A37" s="4"/>
      <c r="B37" s="3" t="s">
        <v>15</v>
      </c>
      <c r="C37" s="12"/>
      <c r="D37" s="27" t="s">
        <v>16</v>
      </c>
      <c r="E37" s="14" t="s">
        <v>11</v>
      </c>
      <c r="F37" s="14" t="s">
        <v>53</v>
      </c>
      <c r="G37" s="26" t="s">
        <v>37</v>
      </c>
      <c r="H37" s="26" t="s">
        <v>18</v>
      </c>
      <c r="I37" s="14" t="s">
        <v>54</v>
      </c>
      <c r="J37" s="12"/>
      <c r="K37" s="35" t="s">
        <v>3</v>
      </c>
      <c r="L37" s="4" t="s">
        <v>19</v>
      </c>
      <c r="M37" s="35" t="s">
        <v>20</v>
      </c>
      <c r="N37" s="4"/>
      <c r="O37" s="4" t="s">
        <v>21</v>
      </c>
      <c r="P37" s="4" t="s">
        <v>31</v>
      </c>
    </row>
    <row r="38" spans="1:16">
      <c r="A38" s="4"/>
      <c r="B38" s="61" t="s">
        <v>58</v>
      </c>
      <c r="C38" s="68"/>
      <c r="D38" s="28">
        <v>4</v>
      </c>
      <c r="E38" s="28">
        <v>45</v>
      </c>
      <c r="F38" s="50">
        <f>D38*E38</f>
        <v>180</v>
      </c>
      <c r="G38" s="29">
        <v>0.12</v>
      </c>
      <c r="H38" s="52">
        <f t="shared" ref="H38:H41" si="2">F38*G38</f>
        <v>21.599999999999998</v>
      </c>
      <c r="I38" s="66">
        <f>IF(H38=0,"  ",H38/$K$29)</f>
        <v>0.3902439024390244</v>
      </c>
      <c r="J38" s="4"/>
      <c r="K38" s="69">
        <f t="shared" ref="K38:K41" si="3">D38</f>
        <v>4</v>
      </c>
      <c r="L38" s="34">
        <v>90</v>
      </c>
      <c r="M38" s="69">
        <f t="shared" ref="M38:M41" si="4">(D38*L38*0.01)</f>
        <v>3.6</v>
      </c>
      <c r="N38" s="4"/>
      <c r="O38" s="70">
        <f t="shared" ref="O38:O41" si="5">IF(D38=0,0,(G38*2000)/(L38*0.01))</f>
        <v>266.66666666666669</v>
      </c>
      <c r="P38" s="70">
        <f>G38*2000</f>
        <v>240</v>
      </c>
    </row>
    <row r="39" spans="1:16">
      <c r="A39" s="4"/>
      <c r="B39" s="61" t="s">
        <v>59</v>
      </c>
      <c r="C39" s="68"/>
      <c r="D39" s="28">
        <v>8</v>
      </c>
      <c r="E39" s="28">
        <v>45</v>
      </c>
      <c r="F39" s="50">
        <f>D39*E39</f>
        <v>360</v>
      </c>
      <c r="G39" s="29">
        <v>0.05</v>
      </c>
      <c r="H39" s="52">
        <f t="shared" si="2"/>
        <v>18</v>
      </c>
      <c r="I39" s="66">
        <f t="shared" ref="I39:I49" si="6">IF(H39=0,"  ",H39/$K$29)</f>
        <v>0.32520325203252037</v>
      </c>
      <c r="J39" s="4"/>
      <c r="K39" s="69">
        <f t="shared" si="3"/>
        <v>8</v>
      </c>
      <c r="L39" s="34">
        <v>90</v>
      </c>
      <c r="M39" s="69">
        <f t="shared" si="4"/>
        <v>7.2</v>
      </c>
      <c r="N39" s="4"/>
      <c r="O39" s="70">
        <f t="shared" si="5"/>
        <v>111.11111111111111</v>
      </c>
      <c r="P39" s="70">
        <f t="shared" ref="P39:P41" si="7">G39*2000</f>
        <v>100</v>
      </c>
    </row>
    <row r="40" spans="1:16">
      <c r="A40" s="4"/>
      <c r="B40" s="61" t="s">
        <v>55</v>
      </c>
      <c r="C40" s="68"/>
      <c r="D40" s="28">
        <v>0</v>
      </c>
      <c r="E40" s="28">
        <v>0</v>
      </c>
      <c r="F40" s="50">
        <f t="shared" ref="F40:F41" si="8">D40*E40</f>
        <v>0</v>
      </c>
      <c r="G40" s="29">
        <v>0</v>
      </c>
      <c r="H40" s="52">
        <f t="shared" si="2"/>
        <v>0</v>
      </c>
      <c r="I40" s="66" t="str">
        <f t="shared" si="6"/>
        <v xml:space="preserve">  </v>
      </c>
      <c r="J40" s="4"/>
      <c r="K40" s="69">
        <f t="shared" si="3"/>
        <v>0</v>
      </c>
      <c r="L40" s="34">
        <v>90</v>
      </c>
      <c r="M40" s="69">
        <f t="shared" si="4"/>
        <v>0</v>
      </c>
      <c r="N40" s="4"/>
      <c r="O40" s="70">
        <f t="shared" si="5"/>
        <v>0</v>
      </c>
      <c r="P40" s="70">
        <f t="shared" si="7"/>
        <v>0</v>
      </c>
    </row>
    <row r="41" spans="1:16">
      <c r="A41" s="4"/>
      <c r="B41" s="61" t="s">
        <v>55</v>
      </c>
      <c r="C41" s="68"/>
      <c r="D41" s="28">
        <v>0</v>
      </c>
      <c r="E41" s="28">
        <v>0</v>
      </c>
      <c r="F41" s="50">
        <f t="shared" si="8"/>
        <v>0</v>
      </c>
      <c r="G41" s="29">
        <v>0</v>
      </c>
      <c r="H41" s="52">
        <f t="shared" si="2"/>
        <v>0</v>
      </c>
      <c r="I41" s="66" t="str">
        <f t="shared" si="6"/>
        <v xml:space="preserve">  </v>
      </c>
      <c r="J41" s="4"/>
      <c r="K41" s="69">
        <f t="shared" si="3"/>
        <v>0</v>
      </c>
      <c r="L41" s="34">
        <v>90</v>
      </c>
      <c r="M41" s="69">
        <f t="shared" si="4"/>
        <v>0</v>
      </c>
      <c r="N41" s="4"/>
      <c r="O41" s="70">
        <f t="shared" si="5"/>
        <v>0</v>
      </c>
      <c r="P41" s="70">
        <f t="shared" si="7"/>
        <v>0</v>
      </c>
    </row>
    <row r="42" spans="1:16" ht="15.45">
      <c r="A42" s="4"/>
      <c r="B42" s="71" t="s">
        <v>61</v>
      </c>
      <c r="C42" s="68"/>
      <c r="D42" s="72" t="s">
        <v>56</v>
      </c>
      <c r="E42" s="73">
        <f>C15</f>
        <v>4500</v>
      </c>
      <c r="F42" s="73">
        <f>C10</f>
        <v>100</v>
      </c>
      <c r="G42" s="74" t="s">
        <v>57</v>
      </c>
      <c r="H42" s="52"/>
      <c r="I42" s="66"/>
      <c r="J42" s="4"/>
      <c r="K42" s="69"/>
      <c r="L42" s="34"/>
      <c r="M42" s="69"/>
      <c r="N42" s="4"/>
      <c r="O42" s="70"/>
      <c r="P42" s="70"/>
    </row>
    <row r="43" spans="1:16">
      <c r="A43" s="4"/>
      <c r="B43" s="61" t="s">
        <v>58</v>
      </c>
      <c r="C43" s="68"/>
      <c r="D43" s="28">
        <v>0</v>
      </c>
      <c r="E43" s="75">
        <f>D43/$E$42</f>
        <v>0</v>
      </c>
      <c r="F43" s="76">
        <f>D43/$F$42</f>
        <v>0</v>
      </c>
      <c r="G43" s="77">
        <v>0</v>
      </c>
      <c r="H43" s="52">
        <f>G43/$F$42</f>
        <v>0</v>
      </c>
      <c r="I43" s="66" t="str">
        <f t="shared" si="6"/>
        <v xml:space="preserve">  </v>
      </c>
      <c r="J43" s="4"/>
      <c r="K43" s="69">
        <f>E43</f>
        <v>0</v>
      </c>
      <c r="L43" s="34">
        <v>90</v>
      </c>
      <c r="M43" s="69">
        <f>(E43*L43*0.01)</f>
        <v>0</v>
      </c>
      <c r="N43" s="4"/>
      <c r="O43" s="70">
        <f>IF(D43=0,0,((G43/D43)*2000)/(L43*0.01))</f>
        <v>0</v>
      </c>
      <c r="P43" s="70">
        <f>IF(D43=0,0,(G43/D43)*2000)</f>
        <v>0</v>
      </c>
    </row>
    <row r="44" spans="1:16">
      <c r="A44" s="4"/>
      <c r="B44" s="61" t="s">
        <v>59</v>
      </c>
      <c r="C44" s="68"/>
      <c r="D44" s="28">
        <v>0</v>
      </c>
      <c r="E44" s="75">
        <f t="shared" ref="E44:E47" si="9">D44/$E$42</f>
        <v>0</v>
      </c>
      <c r="F44" s="76">
        <f t="shared" ref="F44:F47" si="10">D44/$F$42</f>
        <v>0</v>
      </c>
      <c r="G44" s="77">
        <v>0</v>
      </c>
      <c r="H44" s="52">
        <f t="shared" ref="H44:H47" si="11">G44/$F$42</f>
        <v>0</v>
      </c>
      <c r="I44" s="66" t="str">
        <f t="shared" si="6"/>
        <v xml:space="preserve">  </v>
      </c>
      <c r="J44" s="4"/>
      <c r="K44" s="69">
        <f t="shared" ref="K44:K47" si="12">E44</f>
        <v>0</v>
      </c>
      <c r="L44" s="34">
        <v>90</v>
      </c>
      <c r="M44" s="69">
        <f t="shared" ref="M44:M47" si="13">(E44*L44*0.01)</f>
        <v>0</v>
      </c>
      <c r="N44" s="4"/>
      <c r="O44" s="70">
        <f t="shared" ref="O44:O47" si="14">IF(D44=0,0,((G44/D44)*2000)/(L44*0.01))</f>
        <v>0</v>
      </c>
      <c r="P44" s="70">
        <f t="shared" ref="P44:P47" si="15">IF(D44=0,0,(G44/D44)*2000)</f>
        <v>0</v>
      </c>
    </row>
    <row r="45" spans="1:16">
      <c r="A45" s="4"/>
      <c r="B45" s="61" t="s">
        <v>55</v>
      </c>
      <c r="C45" s="68"/>
      <c r="D45" s="28">
        <v>0</v>
      </c>
      <c r="E45" s="75">
        <f t="shared" si="9"/>
        <v>0</v>
      </c>
      <c r="F45" s="76">
        <f t="shared" si="10"/>
        <v>0</v>
      </c>
      <c r="G45" s="77">
        <v>0</v>
      </c>
      <c r="H45" s="52">
        <f t="shared" si="11"/>
        <v>0</v>
      </c>
      <c r="I45" s="66" t="str">
        <f t="shared" si="6"/>
        <v xml:space="preserve">  </v>
      </c>
      <c r="J45" s="4"/>
      <c r="K45" s="69">
        <f t="shared" si="12"/>
        <v>0</v>
      </c>
      <c r="L45" s="34">
        <v>90</v>
      </c>
      <c r="M45" s="69">
        <f t="shared" si="13"/>
        <v>0</v>
      </c>
      <c r="N45" s="4"/>
      <c r="O45" s="70">
        <f t="shared" si="14"/>
        <v>0</v>
      </c>
      <c r="P45" s="70">
        <f t="shared" si="15"/>
        <v>0</v>
      </c>
    </row>
    <row r="46" spans="1:16">
      <c r="A46" s="4"/>
      <c r="B46" s="61" t="s">
        <v>55</v>
      </c>
      <c r="C46" s="68"/>
      <c r="D46" s="28">
        <v>0</v>
      </c>
      <c r="E46" s="75">
        <f t="shared" si="9"/>
        <v>0</v>
      </c>
      <c r="F46" s="76">
        <f t="shared" si="10"/>
        <v>0</v>
      </c>
      <c r="G46" s="77">
        <v>0</v>
      </c>
      <c r="H46" s="52">
        <f t="shared" si="11"/>
        <v>0</v>
      </c>
      <c r="I46" s="66" t="str">
        <f t="shared" si="6"/>
        <v xml:space="preserve">  </v>
      </c>
      <c r="J46" s="4"/>
      <c r="K46" s="69">
        <f t="shared" si="12"/>
        <v>0</v>
      </c>
      <c r="L46" s="34">
        <v>90</v>
      </c>
      <c r="M46" s="69">
        <f t="shared" si="13"/>
        <v>0</v>
      </c>
      <c r="N46" s="4"/>
      <c r="O46" s="70">
        <f t="shared" si="14"/>
        <v>0</v>
      </c>
      <c r="P46" s="70">
        <f t="shared" si="15"/>
        <v>0</v>
      </c>
    </row>
    <row r="47" spans="1:16">
      <c r="A47" s="4"/>
      <c r="B47" s="61" t="s">
        <v>55</v>
      </c>
      <c r="C47" s="68"/>
      <c r="D47" s="28">
        <v>0</v>
      </c>
      <c r="E47" s="75">
        <f t="shared" si="9"/>
        <v>0</v>
      </c>
      <c r="F47" s="76">
        <f t="shared" si="10"/>
        <v>0</v>
      </c>
      <c r="G47" s="77">
        <v>0</v>
      </c>
      <c r="H47" s="52">
        <f t="shared" si="11"/>
        <v>0</v>
      </c>
      <c r="I47" s="66" t="str">
        <f t="shared" si="6"/>
        <v xml:space="preserve">  </v>
      </c>
      <c r="J47" s="4"/>
      <c r="K47" s="69">
        <f t="shared" si="12"/>
        <v>0</v>
      </c>
      <c r="L47" s="34">
        <v>90</v>
      </c>
      <c r="M47" s="69">
        <f t="shared" si="13"/>
        <v>0</v>
      </c>
      <c r="O47" s="70">
        <f t="shared" si="14"/>
        <v>0</v>
      </c>
      <c r="P47" s="70">
        <f t="shared" si="15"/>
        <v>0</v>
      </c>
    </row>
    <row r="48" spans="1:16" ht="15.45">
      <c r="A48" s="4"/>
      <c r="B48" s="61"/>
      <c r="C48" s="62"/>
      <c r="D48" s="28"/>
      <c r="E48" s="28"/>
      <c r="F48" s="78" t="s">
        <v>34</v>
      </c>
      <c r="G48" s="3" t="s">
        <v>30</v>
      </c>
      <c r="H48" s="52"/>
      <c r="I48" s="66"/>
      <c r="J48" s="4"/>
      <c r="K48" s="69"/>
      <c r="L48" s="30"/>
      <c r="M48" s="69"/>
      <c r="O48" s="70"/>
      <c r="P48" s="4"/>
    </row>
    <row r="49" spans="1:16" ht="15.45">
      <c r="A49" s="4"/>
      <c r="B49" s="6" t="s">
        <v>35</v>
      </c>
      <c r="C49" s="31"/>
      <c r="D49" s="79"/>
      <c r="E49" s="79"/>
      <c r="F49" s="40">
        <f>SUM(F38:F47)</f>
        <v>640</v>
      </c>
      <c r="G49" s="9">
        <f>H49/E10</f>
        <v>0.87999999999999989</v>
      </c>
      <c r="H49" s="9">
        <f>SUM(H38:H47)</f>
        <v>39.599999999999994</v>
      </c>
      <c r="I49" s="80">
        <f t="shared" si="6"/>
        <v>0.71544715447154472</v>
      </c>
      <c r="J49" s="4"/>
      <c r="K49" s="69">
        <f>SUM(K38:K47)</f>
        <v>12</v>
      </c>
      <c r="M49" s="69">
        <f>SUM(M38:M47)</f>
        <v>10.8</v>
      </c>
      <c r="O49" s="4"/>
      <c r="P49" s="4"/>
    </row>
    <row r="50" spans="1:16" ht="15.45">
      <c r="J50" s="4"/>
      <c r="K50" s="4" t="s">
        <v>24</v>
      </c>
      <c r="L50" s="4"/>
      <c r="M50" s="3">
        <f>((D10+H10)/2)</f>
        <v>311</v>
      </c>
      <c r="N50" s="4"/>
      <c r="O50" s="4"/>
      <c r="P50" s="4"/>
    </row>
    <row r="51" spans="1:16">
      <c r="F51" s="4"/>
      <c r="J51" s="4"/>
      <c r="K51" s="4" t="s">
        <v>25</v>
      </c>
      <c r="L51" s="4"/>
      <c r="M51" s="81">
        <f>M49/M50</f>
        <v>3.4726688102893893E-2</v>
      </c>
      <c r="N51" s="4"/>
      <c r="O51" s="4"/>
      <c r="P51" s="4"/>
    </row>
    <row r="52" spans="1:16" ht="15.45">
      <c r="A52" s="4"/>
      <c r="B52" s="4"/>
      <c r="C52" s="4"/>
      <c r="D52" s="4"/>
      <c r="E52" s="3" t="s">
        <v>71</v>
      </c>
      <c r="F52" s="3" t="s">
        <v>70</v>
      </c>
      <c r="G52" s="3" t="s">
        <v>30</v>
      </c>
      <c r="H52" s="26" t="s">
        <v>18</v>
      </c>
      <c r="I52" s="3" t="s">
        <v>50</v>
      </c>
      <c r="J52" s="4"/>
      <c r="K52" s="4"/>
      <c r="L52" s="70"/>
      <c r="M52" s="4"/>
      <c r="N52" s="4"/>
      <c r="O52" s="4"/>
      <c r="P52" s="4"/>
    </row>
    <row r="53" spans="1:16" ht="15.45">
      <c r="A53" s="4"/>
      <c r="B53" s="6" t="s">
        <v>28</v>
      </c>
      <c r="C53" s="79"/>
      <c r="D53" s="79"/>
      <c r="E53" s="93">
        <f>I15</f>
        <v>35.593244444444466</v>
      </c>
      <c r="F53" s="9">
        <f>H53/I15</f>
        <v>1.5550703754020727</v>
      </c>
      <c r="G53" s="9">
        <f>H53/E10</f>
        <v>1.23</v>
      </c>
      <c r="H53" s="9">
        <f>H34+H49</f>
        <v>55.349999999999994</v>
      </c>
      <c r="I53" s="80">
        <f t="shared" ref="I53" si="16">IF(H53=0,"  ",H53/$K$29)</f>
        <v>1</v>
      </c>
      <c r="J53" s="4"/>
      <c r="K53" s="4"/>
      <c r="L53" s="70">
        <f>IF($E$10=0,0,H53/$E$10)</f>
        <v>1.23</v>
      </c>
      <c r="M53" s="4" t="s">
        <v>27</v>
      </c>
      <c r="N53" s="4"/>
      <c r="O53" s="4"/>
      <c r="P53" s="4"/>
    </row>
    <row r="54" spans="1:16">
      <c r="A54" s="4"/>
      <c r="J54" s="4"/>
      <c r="K54" s="4"/>
      <c r="L54" s="70"/>
      <c r="M54" s="4"/>
      <c r="N54" s="4"/>
      <c r="O54" s="4"/>
      <c r="P54" s="4"/>
    </row>
    <row r="55" spans="1:16">
      <c r="B55" s="7" t="s">
        <v>79</v>
      </c>
      <c r="O55" s="1"/>
    </row>
  </sheetData>
  <sheetProtection sheet="1" objects="1" scenarios="1"/>
  <mergeCells count="18">
    <mergeCell ref="B26:I26"/>
    <mergeCell ref="B1:I1"/>
    <mergeCell ref="D5:H5"/>
    <mergeCell ref="F17:I17"/>
    <mergeCell ref="B18:I18"/>
    <mergeCell ref="B19:I19"/>
    <mergeCell ref="B20:I20"/>
    <mergeCell ref="B3:C3"/>
    <mergeCell ref="B21:I21"/>
    <mergeCell ref="B22:I22"/>
    <mergeCell ref="B23:I23"/>
    <mergeCell ref="B24:I24"/>
    <mergeCell ref="B25:I25"/>
    <mergeCell ref="B29:C29"/>
    <mergeCell ref="B30:C30"/>
    <mergeCell ref="B31:C31"/>
    <mergeCell ref="B32:C32"/>
    <mergeCell ref="B33:C33"/>
  </mergeCells>
  <pageMargins left="0.95" right="0.45" top="0.75" bottom="0.75" header="0.3" footer="0.3"/>
  <pageSetup scale="76" orientation="portrait" r:id="rId1"/>
  <headerFooter>
    <oddFooter>&amp;L&amp;F&amp;R&amp;A</oddFooter>
  </headerFooter>
  <ignoredErrors>
    <ignoredError sqref="G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CalfDescription&amp;HealthFeed Cost</vt:lpstr>
      <vt:lpstr>'CalfDescription&amp;HealthFeed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2019-01-30T22:01:29Z</cp:lastPrinted>
  <dcterms:created xsi:type="dcterms:W3CDTF">2007-03-18T10:03:30Z</dcterms:created>
  <dcterms:modified xsi:type="dcterms:W3CDTF">2019-01-30T22:02:03Z</dcterms:modified>
</cp:coreProperties>
</file>