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gra\Documents\2018 H. Cow-Calf Grazing Lease Evaluation and Production Records\4. AUM Based Lease Record Measuring Production&amp;Income\"/>
    </mc:Choice>
  </mc:AlternateContent>
  <xr:revisionPtr revIDLastSave="0" documentId="10_ncr:8100000_{5DC7C0E3-C144-4947-9AA0-09C0257373E7}" xr6:coauthVersionLast="34" xr6:coauthVersionMax="34" xr10:uidLastSave="{00000000-0000-0000-0000-000000000000}"/>
  <bookViews>
    <workbookView xWindow="0" yWindow="0" windowWidth="12326" windowHeight="2211" tabRatio="846" activeTab="1" xr2:uid="{F9ADF9B8-A016-4045-96D5-46162EFA832E}"/>
  </bookViews>
  <sheets>
    <sheet name="1. Monthly Lease Calculator" sheetId="1" r:id="rId1"/>
    <sheet name="A. AUM Summary" sheetId="5" r:id="rId2"/>
    <sheet name="B. Monthly Income &amp; AUM Summary" sheetId="2" r:id="rId3"/>
    <sheet name="C. CattleAUM Summary by Categoy" sheetId="7" r:id="rId4"/>
    <sheet name="D. Lessee Maintenance Expense" sheetId="6" r:id="rId5"/>
    <sheet name="E. Lessor Net Income Calculator" sheetId="4" r:id="rId6"/>
  </sheets>
  <definedNames>
    <definedName name="_xlnm.Print_Area" localSheetId="0">'1. Monthly Lease Calculator'!$B$1:$K$166</definedName>
    <definedName name="_xlnm.Print_Area" localSheetId="1">'A. AUM Summary'!$B$1:$G$41</definedName>
    <definedName name="_xlnm.Print_Area" localSheetId="2">'B. Monthly Income &amp; AUM Summary'!$B$1:$G$36</definedName>
    <definedName name="_xlnm.Print_Area" localSheetId="3">'C. CattleAUM Summary by Categoy'!$B$1:$G$20</definedName>
    <definedName name="_xlnm.Print_Area" localSheetId="4">'D. Lessee Maintenance Expense'!$B$1:$G$22</definedName>
    <definedName name="_xlnm.Print_Area" localSheetId="5">'E. Lessor Net Income Calculator'!$B$1:$G$57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C5" i="2"/>
  <c r="C4" i="2"/>
  <c r="C5" i="7"/>
  <c r="C4" i="7"/>
  <c r="C3" i="7"/>
  <c r="C4" i="6"/>
  <c r="C3" i="6"/>
  <c r="C2" i="6"/>
  <c r="F3" i="4"/>
  <c r="C4" i="4"/>
  <c r="C3" i="4"/>
  <c r="H168" i="1" l="1"/>
  <c r="K166" i="1"/>
  <c r="J154" i="1"/>
  <c r="F16" i="7"/>
  <c r="F15" i="7"/>
  <c r="F14" i="7"/>
  <c r="F13" i="7"/>
  <c r="F12" i="7"/>
  <c r="F11" i="7"/>
  <c r="F10" i="7"/>
  <c r="C16" i="7"/>
  <c r="C15" i="7"/>
  <c r="C14" i="7"/>
  <c r="C13" i="7"/>
  <c r="C12" i="7"/>
  <c r="C11" i="7"/>
  <c r="C10" i="7"/>
  <c r="K165" i="1"/>
  <c r="H165" i="1"/>
  <c r="H164" i="1"/>
  <c r="H163" i="1"/>
  <c r="H162" i="1"/>
  <c r="H161" i="1"/>
  <c r="H160" i="1"/>
  <c r="H159" i="1"/>
  <c r="K164" i="1"/>
  <c r="K163" i="1"/>
  <c r="K162" i="1"/>
  <c r="K161" i="1"/>
  <c r="K160" i="1"/>
  <c r="K159" i="1"/>
  <c r="H158" i="1"/>
  <c r="K158" i="1"/>
  <c r="J164" i="1"/>
  <c r="J163" i="1"/>
  <c r="J162" i="1"/>
  <c r="J161" i="1"/>
  <c r="J160" i="1"/>
  <c r="J159" i="1"/>
  <c r="J158" i="1"/>
  <c r="H151" i="1"/>
  <c r="H149" i="1"/>
  <c r="H137" i="1"/>
  <c r="H125" i="1"/>
  <c r="H113" i="1"/>
  <c r="H101" i="1"/>
  <c r="H89" i="1"/>
  <c r="H77" i="1"/>
  <c r="H65" i="1"/>
  <c r="H53" i="1"/>
  <c r="H41" i="1"/>
  <c r="H29" i="1"/>
  <c r="H17" i="1"/>
  <c r="G16" i="7" l="1"/>
  <c r="D16" i="7"/>
  <c r="B16" i="7"/>
  <c r="G15" i="7"/>
  <c r="D15" i="7"/>
  <c r="B15" i="7"/>
  <c r="B14" i="7"/>
  <c r="B13" i="7"/>
  <c r="B12" i="7"/>
  <c r="B11" i="7"/>
  <c r="B10" i="7"/>
  <c r="F17" i="7" l="1"/>
  <c r="G12" i="7" s="1"/>
  <c r="C20" i="6"/>
  <c r="F25" i="4" s="1"/>
  <c r="G14" i="7" l="1"/>
  <c r="G10" i="7"/>
  <c r="G11" i="7"/>
  <c r="G17" i="7"/>
  <c r="G13" i="7"/>
  <c r="F6" i="2"/>
  <c r="I34" i="1"/>
  <c r="I35" i="1"/>
  <c r="I36" i="1"/>
  <c r="I37" i="1"/>
  <c r="I38" i="1"/>
  <c r="I39" i="1"/>
  <c r="I40" i="1"/>
  <c r="D7" i="2"/>
  <c r="K148" i="1" l="1"/>
  <c r="K147" i="1"/>
  <c r="K145" i="1"/>
  <c r="K144" i="1"/>
  <c r="K143" i="1"/>
  <c r="K142" i="1"/>
  <c r="K136" i="1"/>
  <c r="K135" i="1"/>
  <c r="K133" i="1"/>
  <c r="K132" i="1"/>
  <c r="K131" i="1"/>
  <c r="K130" i="1"/>
  <c r="K124" i="1"/>
  <c r="K123" i="1"/>
  <c r="K121" i="1"/>
  <c r="K120" i="1"/>
  <c r="K119" i="1"/>
  <c r="K118" i="1"/>
  <c r="K112" i="1"/>
  <c r="K111" i="1"/>
  <c r="K109" i="1"/>
  <c r="K108" i="1"/>
  <c r="K107" i="1"/>
  <c r="K106" i="1"/>
  <c r="K100" i="1"/>
  <c r="K99" i="1"/>
  <c r="K97" i="1"/>
  <c r="K96" i="1"/>
  <c r="K95" i="1"/>
  <c r="K94" i="1"/>
  <c r="K88" i="1"/>
  <c r="K87" i="1"/>
  <c r="K85" i="1"/>
  <c r="K84" i="1"/>
  <c r="K83" i="1"/>
  <c r="K82" i="1"/>
  <c r="K76" i="1"/>
  <c r="K75" i="1"/>
  <c r="K73" i="1"/>
  <c r="K72" i="1"/>
  <c r="K71" i="1"/>
  <c r="K70" i="1"/>
  <c r="K64" i="1"/>
  <c r="K63" i="1"/>
  <c r="K61" i="1"/>
  <c r="K60" i="1"/>
  <c r="K59" i="1"/>
  <c r="K58" i="1"/>
  <c r="K52" i="1"/>
  <c r="K51" i="1"/>
  <c r="K49" i="1"/>
  <c r="K48" i="1"/>
  <c r="K47" i="1"/>
  <c r="K46" i="1"/>
  <c r="K40" i="1"/>
  <c r="K39" i="1"/>
  <c r="K38" i="1"/>
  <c r="K37" i="1"/>
  <c r="K36" i="1"/>
  <c r="K35" i="1"/>
  <c r="K34" i="1"/>
  <c r="K28" i="1"/>
  <c r="K27" i="1"/>
  <c r="K25" i="1"/>
  <c r="K24" i="1"/>
  <c r="K23" i="1"/>
  <c r="K22" i="1"/>
  <c r="K16" i="1"/>
  <c r="K15" i="1"/>
  <c r="K14" i="1"/>
  <c r="K13" i="1"/>
  <c r="K12" i="1"/>
  <c r="K11" i="1"/>
  <c r="K10" i="1"/>
  <c r="J148" i="1" l="1"/>
  <c r="I148" i="1"/>
  <c r="J147" i="1"/>
  <c r="I147" i="1"/>
  <c r="J146" i="1"/>
  <c r="I146" i="1"/>
  <c r="K146" i="1" s="1"/>
  <c r="J145" i="1"/>
  <c r="I145" i="1"/>
  <c r="J144" i="1"/>
  <c r="I144" i="1"/>
  <c r="J143" i="1"/>
  <c r="I143" i="1"/>
  <c r="J142" i="1"/>
  <c r="I142" i="1"/>
  <c r="J136" i="1"/>
  <c r="I136" i="1"/>
  <c r="J135" i="1"/>
  <c r="I135" i="1"/>
  <c r="J134" i="1"/>
  <c r="I134" i="1"/>
  <c r="K134" i="1" s="1"/>
  <c r="J133" i="1"/>
  <c r="I133" i="1"/>
  <c r="J132" i="1"/>
  <c r="I132" i="1"/>
  <c r="J131" i="1"/>
  <c r="I131" i="1"/>
  <c r="J130" i="1"/>
  <c r="I130" i="1"/>
  <c r="J124" i="1"/>
  <c r="I124" i="1"/>
  <c r="J123" i="1"/>
  <c r="I123" i="1"/>
  <c r="J122" i="1"/>
  <c r="I122" i="1"/>
  <c r="K122" i="1" s="1"/>
  <c r="J121" i="1"/>
  <c r="I121" i="1"/>
  <c r="J120" i="1"/>
  <c r="I120" i="1"/>
  <c r="J119" i="1"/>
  <c r="I119" i="1"/>
  <c r="J118" i="1"/>
  <c r="I118" i="1"/>
  <c r="J112" i="1"/>
  <c r="I112" i="1"/>
  <c r="J111" i="1"/>
  <c r="I111" i="1"/>
  <c r="J110" i="1"/>
  <c r="I110" i="1"/>
  <c r="K110" i="1" s="1"/>
  <c r="J109" i="1"/>
  <c r="I109" i="1"/>
  <c r="J108" i="1"/>
  <c r="I108" i="1"/>
  <c r="J107" i="1"/>
  <c r="I107" i="1"/>
  <c r="J106" i="1"/>
  <c r="I106" i="1"/>
  <c r="J100" i="1"/>
  <c r="I100" i="1"/>
  <c r="J99" i="1"/>
  <c r="I99" i="1"/>
  <c r="J98" i="1"/>
  <c r="I98" i="1"/>
  <c r="K98" i="1" s="1"/>
  <c r="J97" i="1"/>
  <c r="I97" i="1"/>
  <c r="J96" i="1"/>
  <c r="I96" i="1"/>
  <c r="J95" i="1"/>
  <c r="I95" i="1"/>
  <c r="J94" i="1"/>
  <c r="I94" i="1"/>
  <c r="J88" i="1"/>
  <c r="I88" i="1"/>
  <c r="J87" i="1"/>
  <c r="I87" i="1"/>
  <c r="J86" i="1"/>
  <c r="I86" i="1"/>
  <c r="K86" i="1" s="1"/>
  <c r="J85" i="1"/>
  <c r="I85" i="1"/>
  <c r="J84" i="1"/>
  <c r="I84" i="1"/>
  <c r="J83" i="1"/>
  <c r="I83" i="1"/>
  <c r="J82" i="1"/>
  <c r="I82" i="1"/>
  <c r="J76" i="1"/>
  <c r="I76" i="1"/>
  <c r="J75" i="1"/>
  <c r="I75" i="1"/>
  <c r="J74" i="1"/>
  <c r="I74" i="1"/>
  <c r="K74" i="1" s="1"/>
  <c r="J73" i="1"/>
  <c r="I73" i="1"/>
  <c r="J72" i="1"/>
  <c r="I72" i="1"/>
  <c r="J71" i="1"/>
  <c r="I71" i="1"/>
  <c r="J70" i="1"/>
  <c r="I70" i="1"/>
  <c r="J64" i="1"/>
  <c r="I64" i="1"/>
  <c r="J63" i="1"/>
  <c r="I63" i="1"/>
  <c r="J62" i="1"/>
  <c r="I62" i="1"/>
  <c r="K62" i="1" s="1"/>
  <c r="J61" i="1"/>
  <c r="I61" i="1"/>
  <c r="J60" i="1"/>
  <c r="I60" i="1"/>
  <c r="J59" i="1"/>
  <c r="I59" i="1"/>
  <c r="J58" i="1"/>
  <c r="I58" i="1"/>
  <c r="J52" i="1"/>
  <c r="I52" i="1"/>
  <c r="J51" i="1"/>
  <c r="I51" i="1"/>
  <c r="J50" i="1"/>
  <c r="I50" i="1"/>
  <c r="K50" i="1" s="1"/>
  <c r="J49" i="1"/>
  <c r="I49" i="1"/>
  <c r="J48" i="1"/>
  <c r="I48" i="1"/>
  <c r="J47" i="1"/>
  <c r="I47" i="1"/>
  <c r="J46" i="1"/>
  <c r="I46" i="1"/>
  <c r="J40" i="1"/>
  <c r="J39" i="1"/>
  <c r="J38" i="1"/>
  <c r="J37" i="1"/>
  <c r="J36" i="1"/>
  <c r="J35" i="1"/>
  <c r="J34" i="1"/>
  <c r="J28" i="1"/>
  <c r="J27" i="1"/>
  <c r="J26" i="1"/>
  <c r="J25" i="1"/>
  <c r="J24" i="1"/>
  <c r="J23" i="1"/>
  <c r="J22" i="1"/>
  <c r="I28" i="1"/>
  <c r="I27" i="1"/>
  <c r="I26" i="1"/>
  <c r="K26" i="1" s="1"/>
  <c r="I25" i="1"/>
  <c r="I24" i="1"/>
  <c r="I23" i="1"/>
  <c r="I22" i="1"/>
  <c r="C17" i="7" l="1"/>
  <c r="D11" i="7" s="1"/>
  <c r="D32" i="2"/>
  <c r="F51" i="4"/>
  <c r="D51" i="4"/>
  <c r="D9" i="4"/>
  <c r="D33" i="2" l="1"/>
  <c r="D14" i="7"/>
  <c r="F32" i="2"/>
  <c r="D10" i="7"/>
  <c r="D13" i="7"/>
  <c r="D12" i="7"/>
  <c r="D17" i="7"/>
  <c r="F148" i="1" l="1"/>
  <c r="F147" i="1"/>
  <c r="F146" i="1"/>
  <c r="F145" i="1"/>
  <c r="F144" i="1"/>
  <c r="F143" i="1"/>
  <c r="F142" i="1"/>
  <c r="F136" i="1"/>
  <c r="F135" i="1"/>
  <c r="F134" i="1"/>
  <c r="F133" i="1"/>
  <c r="F132" i="1"/>
  <c r="F131" i="1"/>
  <c r="F130" i="1"/>
  <c r="F124" i="1"/>
  <c r="F123" i="1"/>
  <c r="F122" i="1"/>
  <c r="F121" i="1"/>
  <c r="F120" i="1"/>
  <c r="F119" i="1"/>
  <c r="F118" i="1"/>
  <c r="F112" i="1"/>
  <c r="F111" i="1"/>
  <c r="F110" i="1"/>
  <c r="F109" i="1"/>
  <c r="F108" i="1"/>
  <c r="F107" i="1"/>
  <c r="F106" i="1"/>
  <c r="F100" i="1"/>
  <c r="F99" i="1"/>
  <c r="F98" i="1"/>
  <c r="F97" i="1"/>
  <c r="F96" i="1"/>
  <c r="F95" i="1"/>
  <c r="F94" i="1"/>
  <c r="F88" i="1"/>
  <c r="F87" i="1"/>
  <c r="F86" i="1"/>
  <c r="F85" i="1"/>
  <c r="F84" i="1"/>
  <c r="F83" i="1"/>
  <c r="F82" i="1"/>
  <c r="F76" i="1"/>
  <c r="F75" i="1"/>
  <c r="F74" i="1"/>
  <c r="F73" i="1"/>
  <c r="F72" i="1"/>
  <c r="F71" i="1"/>
  <c r="F70" i="1"/>
  <c r="F64" i="1"/>
  <c r="F63" i="1"/>
  <c r="F62" i="1"/>
  <c r="F61" i="1"/>
  <c r="F60" i="1"/>
  <c r="F59" i="1"/>
  <c r="F58" i="1"/>
  <c r="F52" i="1"/>
  <c r="F51" i="1"/>
  <c r="F50" i="1"/>
  <c r="F49" i="1"/>
  <c r="F48" i="1"/>
  <c r="F47" i="1"/>
  <c r="F46" i="1"/>
  <c r="F40" i="1"/>
  <c r="F39" i="1"/>
  <c r="F38" i="1"/>
  <c r="F37" i="1"/>
  <c r="F36" i="1"/>
  <c r="F35" i="1"/>
  <c r="F34" i="1"/>
  <c r="F28" i="1"/>
  <c r="F27" i="1"/>
  <c r="F26" i="1"/>
  <c r="F25" i="1"/>
  <c r="F24" i="1"/>
  <c r="F23" i="1"/>
  <c r="F22" i="1"/>
  <c r="F16" i="1"/>
  <c r="F15" i="1"/>
  <c r="F14" i="1"/>
  <c r="F13" i="1"/>
  <c r="F12" i="1"/>
  <c r="F11" i="1"/>
  <c r="F10" i="1"/>
  <c r="F137" i="1" l="1"/>
  <c r="C21" i="2" s="1"/>
  <c r="K125" i="1"/>
  <c r="D20" i="2" s="1"/>
  <c r="K77" i="1"/>
  <c r="D16" i="2" s="1"/>
  <c r="K41" i="1"/>
  <c r="D13" i="2" s="1"/>
  <c r="K17" i="1"/>
  <c r="D11" i="2" s="1"/>
  <c r="K137" i="1"/>
  <c r="D21" i="2" s="1"/>
  <c r="K113" i="1"/>
  <c r="D19" i="2" s="1"/>
  <c r="K101" i="1"/>
  <c r="D18" i="2" s="1"/>
  <c r="F89" i="1"/>
  <c r="C17" i="2" s="1"/>
  <c r="K89" i="1"/>
  <c r="D17" i="2" s="1"/>
  <c r="K65" i="1"/>
  <c r="D15" i="2" s="1"/>
  <c r="K53" i="1"/>
  <c r="D14" i="2" s="1"/>
  <c r="K29" i="1"/>
  <c r="D12" i="2" s="1"/>
  <c r="K149" i="1"/>
  <c r="D22" i="2" s="1"/>
  <c r="F41" i="1"/>
  <c r="C13" i="2" s="1"/>
  <c r="F29" i="1"/>
  <c r="C12" i="2" s="1"/>
  <c r="F77" i="1"/>
  <c r="C16" i="2" s="1"/>
  <c r="F125" i="1"/>
  <c r="C20" i="2" s="1"/>
  <c r="F17" i="1"/>
  <c r="C11" i="2" s="1"/>
  <c r="F65" i="1"/>
  <c r="C15" i="2" s="1"/>
  <c r="F113" i="1"/>
  <c r="C19" i="2" s="1"/>
  <c r="F53" i="1"/>
  <c r="C14" i="2" s="1"/>
  <c r="F101" i="1"/>
  <c r="C18" i="2" s="1"/>
  <c r="F149" i="1"/>
  <c r="C22" i="2" s="1"/>
  <c r="I14" i="2" l="1"/>
  <c r="G14" i="2"/>
  <c r="C11" i="5" s="1"/>
  <c r="I18" i="2"/>
  <c r="G18" i="2"/>
  <c r="C15" i="5" s="1"/>
  <c r="I13" i="2"/>
  <c r="G13" i="2"/>
  <c r="C10" i="5" s="1"/>
  <c r="I15" i="2"/>
  <c r="G15" i="2"/>
  <c r="C12" i="5" s="1"/>
  <c r="I19" i="2"/>
  <c r="G19" i="2"/>
  <c r="C16" i="5" s="1"/>
  <c r="I16" i="2"/>
  <c r="G16" i="2"/>
  <c r="C13" i="5" s="1"/>
  <c r="I22" i="2"/>
  <c r="G22" i="2"/>
  <c r="C19" i="5" s="1"/>
  <c r="I17" i="2"/>
  <c r="G17" i="2"/>
  <c r="C14" i="5" s="1"/>
  <c r="I21" i="2"/>
  <c r="G21" i="2"/>
  <c r="C18" i="5" s="1"/>
  <c r="I20" i="2"/>
  <c r="G20" i="2"/>
  <c r="C17" i="5" s="1"/>
  <c r="I12" i="2"/>
  <c r="G12" i="2"/>
  <c r="C9" i="5" s="1"/>
  <c r="I11" i="2"/>
  <c r="G11" i="2"/>
  <c r="K151" i="1"/>
  <c r="D24" i="2"/>
  <c r="F7" i="4" s="1"/>
  <c r="C24" i="2"/>
  <c r="D27" i="2" s="1"/>
  <c r="F151" i="1"/>
  <c r="C8" i="5" l="1"/>
  <c r="H23" i="5" s="1"/>
  <c r="G24" i="2"/>
  <c r="Q23" i="5"/>
  <c r="N23" i="5"/>
  <c r="M23" i="5"/>
  <c r="L23" i="5"/>
  <c r="O23" i="5"/>
  <c r="I23" i="5"/>
  <c r="R23" i="5"/>
  <c r="S23" i="5"/>
  <c r="P23" i="5"/>
  <c r="J23" i="5"/>
  <c r="K23" i="5"/>
  <c r="I23" i="2"/>
  <c r="D26" i="2" s="1"/>
  <c r="G7" i="7" s="1"/>
  <c r="D29" i="2"/>
  <c r="D12" i="4"/>
  <c r="D15" i="4" s="1"/>
  <c r="D52" i="4" s="1"/>
  <c r="D54" i="4" s="1"/>
  <c r="F8" i="4"/>
  <c r="F9" i="4" s="1"/>
  <c r="K154" i="1"/>
  <c r="J155" i="1" s="1"/>
  <c r="C20" i="5" l="1"/>
  <c r="D14" i="5" s="1"/>
  <c r="D13" i="5"/>
  <c r="D55" i="4"/>
  <c r="D15" i="5" l="1"/>
  <c r="D10" i="5"/>
  <c r="D11" i="5"/>
  <c r="D9" i="5"/>
  <c r="D18" i="5"/>
  <c r="D17" i="5"/>
  <c r="D19" i="5"/>
  <c r="D8" i="5"/>
  <c r="D16" i="5"/>
  <c r="D12" i="5"/>
</calcChain>
</file>

<file path=xl/sharedStrings.xml><?xml version="1.0" encoding="utf-8"?>
<sst xmlns="http://schemas.openxmlformats.org/spreadsheetml/2006/main" count="406" uniqueCount="142">
  <si>
    <t>Month</t>
  </si>
  <si>
    <t>Jan.</t>
  </si>
  <si>
    <t xml:space="preserve">Payment </t>
  </si>
  <si>
    <t>Check</t>
  </si>
  <si>
    <t xml:space="preserve">Total </t>
  </si>
  <si>
    <t>Calculated</t>
  </si>
  <si>
    <t xml:space="preserve">AU </t>
  </si>
  <si>
    <t xml:space="preserve">Cattle </t>
  </si>
  <si>
    <t>Date</t>
  </si>
  <si>
    <t>Number</t>
  </si>
  <si>
    <t>Payment</t>
  </si>
  <si>
    <t xml:space="preserve">    $/Month</t>
  </si>
  <si>
    <t>Per Hd.</t>
  </si>
  <si>
    <t>Category</t>
  </si>
  <si>
    <t>Bulls</t>
  </si>
  <si>
    <t>Cow-Calf Pairs</t>
  </si>
  <si>
    <t>Heifers - Open</t>
  </si>
  <si>
    <t>Other</t>
  </si>
  <si>
    <t>Feb.</t>
  </si>
  <si>
    <t xml:space="preserve">                Lease Rate Per AUM</t>
  </si>
  <si>
    <t>March</t>
  </si>
  <si>
    <t>April</t>
  </si>
  <si>
    <t>May</t>
  </si>
  <si>
    <t>June</t>
  </si>
  <si>
    <t>July</t>
  </si>
  <si>
    <t>August</t>
  </si>
  <si>
    <t>Sept.</t>
  </si>
  <si>
    <t>October</t>
  </si>
  <si>
    <t>November</t>
  </si>
  <si>
    <t>December</t>
  </si>
  <si>
    <t>Heifers-Pregnant</t>
  </si>
  <si>
    <t>YTD Total</t>
  </si>
  <si>
    <t>AUM</t>
  </si>
  <si>
    <t xml:space="preserve">        AU</t>
  </si>
  <si>
    <t xml:space="preserve">       AUM</t>
  </si>
  <si>
    <t>Total</t>
  </si>
  <si>
    <t>January</t>
  </si>
  <si>
    <t>February</t>
  </si>
  <si>
    <t>September</t>
  </si>
  <si>
    <t>Comments</t>
  </si>
  <si>
    <t>Fiscal Year</t>
  </si>
  <si>
    <t>Ranch</t>
  </si>
  <si>
    <t>Total Grazed Acres</t>
  </si>
  <si>
    <t>YTD Acres per AU</t>
  </si>
  <si>
    <t>of Head</t>
  </si>
  <si>
    <t>Total $</t>
  </si>
  <si>
    <t>Buildings - Barns, House, etc.</t>
  </si>
  <si>
    <t>Water System</t>
  </si>
  <si>
    <t>Roads</t>
  </si>
  <si>
    <t>Ownership Costs</t>
  </si>
  <si>
    <t>Property Tax</t>
  </si>
  <si>
    <t>Property Damages</t>
  </si>
  <si>
    <t>Insurance</t>
  </si>
  <si>
    <t>Chemical</t>
  </si>
  <si>
    <t>Contract Services</t>
  </si>
  <si>
    <t>Chemical Weed Control</t>
  </si>
  <si>
    <t>Fertilizer</t>
  </si>
  <si>
    <t>Lease Income</t>
  </si>
  <si>
    <t xml:space="preserve">   Land Lease Based of Acres</t>
  </si>
  <si>
    <t>Total Income</t>
  </si>
  <si>
    <t xml:space="preserve">   Other Income</t>
  </si>
  <si>
    <t>Total Costs</t>
  </si>
  <si>
    <t>Expenses*</t>
  </si>
  <si>
    <t xml:space="preserve">  Repair and Maintenance</t>
  </si>
  <si>
    <t>Pasture Brush and Weed Control</t>
  </si>
  <si>
    <t>Improved Pasture or Hay Land</t>
  </si>
  <si>
    <t>Liability</t>
  </si>
  <si>
    <t xml:space="preserve">Lessor Management </t>
  </si>
  <si>
    <t>Lessor Administrative Costs</t>
  </si>
  <si>
    <t>*Supported by lessee invoices and the business accounting system.</t>
  </si>
  <si>
    <t>________________________________________________________________________________________</t>
  </si>
  <si>
    <t>Net Income</t>
  </si>
  <si>
    <t xml:space="preserve">Total Acres Grazed </t>
  </si>
  <si>
    <t xml:space="preserve">Total Hay Acres </t>
  </si>
  <si>
    <t>Total Acres Leased</t>
  </si>
  <si>
    <t>Income per AUM</t>
  </si>
  <si>
    <t>Net Income Per Acre Leased</t>
  </si>
  <si>
    <t xml:space="preserve">Depreciation of Improvements </t>
  </si>
  <si>
    <t xml:space="preserve">Fences, Gates &amp; Water Gaps </t>
  </si>
  <si>
    <t>Working Equipment - Chute, etc.</t>
  </si>
  <si>
    <t>Blank</t>
  </si>
  <si>
    <t xml:space="preserve">  Production</t>
  </si>
  <si>
    <t>Acres per AU</t>
  </si>
  <si>
    <t xml:space="preserve">   Lease Payments Based on AUM </t>
  </si>
  <si>
    <t xml:space="preserve">Working Facilities - Corrals </t>
  </si>
  <si>
    <t>Net Income Per AUM Grazed</t>
  </si>
  <si>
    <t xml:space="preserve">      Lessor</t>
  </si>
  <si>
    <t xml:space="preserve">     Lessee</t>
  </si>
  <si>
    <t xml:space="preserve">Annual Income Summary Grazing Lease  Summary </t>
  </si>
  <si>
    <t>for an Animal Unit Month  (AUM) Based Lease</t>
  </si>
  <si>
    <t>Lessor Net Income Calculation With Lessor and Lessee Expenses</t>
  </si>
  <si>
    <t xml:space="preserve">                          Report Date</t>
  </si>
  <si>
    <t>Cattle Category</t>
  </si>
  <si>
    <t xml:space="preserve">       Head</t>
  </si>
  <si>
    <t>Annual Summary or Year to Date (YTD)</t>
  </si>
  <si>
    <t xml:space="preserve">       YTD</t>
  </si>
  <si>
    <t xml:space="preserve">     AUM* </t>
  </si>
  <si>
    <t>AUM*</t>
  </si>
  <si>
    <t>AUM per Acre Leased</t>
  </si>
  <si>
    <t>Acre per AU Leased</t>
  </si>
  <si>
    <t>Ranch Name</t>
  </si>
  <si>
    <t xml:space="preserve">         Average AUM per Head</t>
  </si>
  <si>
    <t>_______________________________</t>
  </si>
  <si>
    <t>Months</t>
  </si>
  <si>
    <t>Income per Acre Leased</t>
  </si>
  <si>
    <t>Months Recorded</t>
  </si>
  <si>
    <t xml:space="preserve">         Lease Rate Per AUM</t>
  </si>
  <si>
    <t>% From</t>
  </si>
  <si>
    <t>Grazing</t>
  </si>
  <si>
    <t xml:space="preserve"> AUM</t>
  </si>
  <si>
    <t>Aug.</t>
  </si>
  <si>
    <t>Oct.</t>
  </si>
  <si>
    <t>Nov.</t>
  </si>
  <si>
    <t>Dec.</t>
  </si>
  <si>
    <t>Example</t>
  </si>
  <si>
    <t>Cows - Open or Bred</t>
  </si>
  <si>
    <t>AUM From Grazing</t>
  </si>
  <si>
    <t>% of Total</t>
  </si>
  <si>
    <t xml:space="preserve">    AUM</t>
  </si>
  <si>
    <t xml:space="preserve">   Monthly Leese Maintenance Expense Paid</t>
  </si>
  <si>
    <t xml:space="preserve">      Total</t>
  </si>
  <si>
    <t xml:space="preserve"> Leese Comments on Expense</t>
  </si>
  <si>
    <t>Land Owner Comments</t>
  </si>
  <si>
    <t xml:space="preserve">April </t>
  </si>
  <si>
    <t xml:space="preserve">June </t>
  </si>
  <si>
    <t xml:space="preserve">*Actual description of expense is reported in the monthly data sheet. </t>
  </si>
  <si>
    <t xml:space="preserve"> % of Total </t>
  </si>
  <si>
    <t>Head</t>
  </si>
  <si>
    <t>*Based on AUM in pasture but not grazing AUMs as some months cattle are fed hay or other feed.</t>
  </si>
  <si>
    <t>Leased AUM By Category of Cattle*</t>
  </si>
  <si>
    <t xml:space="preserve">     Head</t>
  </si>
  <si>
    <t>Leased AUM</t>
  </si>
  <si>
    <t>Leased AU</t>
  </si>
  <si>
    <t>Lessee Maintenance</t>
  </si>
  <si>
    <t>Lessee</t>
  </si>
  <si>
    <t>AUM Grazing Lease Monthly and Annual Production and Income Record</t>
  </si>
  <si>
    <t xml:space="preserve">AUM Grazing Summary by Month </t>
  </si>
  <si>
    <t>*Based on AUM on leased land but not grazing AUMs as some months cattle are fed hay or other feed.</t>
  </si>
  <si>
    <t>*Based on AUM on leased land for grazing. AUMs adjusted for months cattle are fed hay or other feed.</t>
  </si>
  <si>
    <t>Head/Month</t>
  </si>
  <si>
    <t xml:space="preserve">   Months</t>
  </si>
  <si>
    <t>Total 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</si>
</sst>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&quot;$&quot;#,##0"/>
    <numFmt numFmtId="165" formatCode="0.0"/>
    <numFmt numFmtId="166" formatCode="[$-409]d\-mmm;@"/>
    <numFmt numFmtId="167" formatCode="&quot;$&quot;#,##0.00"/>
    <numFmt numFmtId="168" formatCode="_(* #,##0_);_(* \(#,##0\);_(* &quot;-&quot;??_);_(@_)"/>
    <numFmt numFmtId="169" formatCode="#,##0.0"/>
    <numFmt numFmtId="170" formatCode="_(* #,##0.0_);_(* \(#,##0.0\);_(* &quot;-&quot;??_);_(@_)"/>
    <numFmt numFmtId="171" formatCode="mm/dd/yy;@"/>
    <numFmt numFmtId="172" formatCode="0.0%"/>
    <numFmt numFmtId="173" formatCode="_(* #,##0.0_);_(* \(#,##0.0\);_(* &quot;-&quot;?_);_(@_)"/>
    <numFmt numFmtId="174" formatCode="0.0000"/>
  </numFmts>
  <fonts count="17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rgb="FF0000FF"/>
      <name val="Arial"/>
      <family val="2"/>
    </font>
    <font>
      <sz val="12"/>
      <color rgb="FF3333FF"/>
      <name val="Arial"/>
      <family val="2"/>
    </font>
    <font>
      <sz val="11"/>
      <color rgb="FF3333FF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3333FF"/>
      <name val="Arial"/>
      <family val="2"/>
    </font>
    <font>
      <b/>
      <sz val="12"/>
      <color rgb="FF0000FF"/>
      <name val="Arial"/>
      <family val="2"/>
    </font>
    <font>
      <sz val="10"/>
      <color theme="1"/>
      <name val="Arial"/>
      <family val="2"/>
    </font>
    <font>
      <sz val="10"/>
      <color rgb="FF3333FF"/>
      <name val="Arial"/>
      <family val="2"/>
    </font>
    <font>
      <b/>
      <sz val="9"/>
      <color theme="1"/>
      <name val="Arial"/>
      <family val="2"/>
    </font>
    <font>
      <b/>
      <sz val="12"/>
      <color rgb="FFFF0000"/>
      <name val="Arial"/>
      <family val="2"/>
    </font>
    <font>
      <sz val="11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3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4" fillId="0" borderId="0" xfId="0" applyNumberFormat="1" applyFont="1"/>
    <xf numFmtId="165" fontId="4" fillId="0" borderId="0" xfId="0" applyNumberFormat="1" applyFont="1"/>
    <xf numFmtId="0" fontId="5" fillId="0" borderId="0" xfId="0" applyFont="1"/>
    <xf numFmtId="166" fontId="5" fillId="0" borderId="3" xfId="0" applyNumberFormat="1" applyFont="1" applyBorder="1" applyProtection="1">
      <protection locked="0"/>
    </xf>
    <xf numFmtId="0" fontId="5" fillId="0" borderId="3" xfId="0" applyFont="1" applyBorder="1" applyProtection="1">
      <protection locked="0"/>
    </xf>
    <xf numFmtId="164" fontId="2" fillId="0" borderId="0" xfId="0" applyNumberFormat="1" applyFont="1"/>
    <xf numFmtId="2" fontId="1" fillId="0" borderId="0" xfId="0" applyNumberFormat="1" applyFont="1"/>
    <xf numFmtId="164" fontId="1" fillId="0" borderId="0" xfId="0" applyNumberFormat="1" applyFont="1"/>
    <xf numFmtId="0" fontId="1" fillId="0" borderId="0" xfId="0" applyFont="1"/>
    <xf numFmtId="0" fontId="6" fillId="0" borderId="0" xfId="0" applyFont="1" applyProtection="1">
      <protection locked="0"/>
    </xf>
    <xf numFmtId="0" fontId="0" fillId="0" borderId="0" xfId="0" applyAlignment="1">
      <alignment horizontal="center"/>
    </xf>
    <xf numFmtId="0" fontId="7" fillId="0" borderId="0" xfId="0" applyFont="1" applyProtection="1">
      <protection locked="0"/>
    </xf>
    <xf numFmtId="0" fontId="7" fillId="0" borderId="2" xfId="0" applyFont="1" applyBorder="1" applyProtection="1">
      <protection locked="0"/>
    </xf>
    <xf numFmtId="0" fontId="3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/>
    <xf numFmtId="167" fontId="0" fillId="0" borderId="0" xfId="0" applyNumberFormat="1"/>
    <xf numFmtId="169" fontId="0" fillId="0" borderId="0" xfId="0" applyNumberFormat="1"/>
    <xf numFmtId="167" fontId="1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168" fontId="0" fillId="0" borderId="0" xfId="1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Border="1" applyAlignment="1" applyProtection="1">
      <alignment horizontal="left"/>
      <protection locked="0"/>
    </xf>
    <xf numFmtId="0" fontId="8" fillId="0" borderId="0" xfId="0" applyFont="1"/>
    <xf numFmtId="167" fontId="6" fillId="0" borderId="0" xfId="0" applyNumberFormat="1" applyFont="1"/>
    <xf numFmtId="0" fontId="6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 horizontal="left"/>
    </xf>
    <xf numFmtId="0" fontId="7" fillId="0" borderId="0" xfId="0" applyFont="1" applyBorder="1" applyProtection="1"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4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170" fontId="2" fillId="0" borderId="0" xfId="0" applyNumberFormat="1" applyFont="1" applyAlignment="1" applyProtection="1">
      <alignment horizontal="center"/>
    </xf>
    <xf numFmtId="165" fontId="2" fillId="0" borderId="0" xfId="0" applyNumberFormat="1" applyFont="1" applyAlignment="1" applyProtection="1">
      <alignment horizontal="right"/>
    </xf>
    <xf numFmtId="0" fontId="13" fillId="0" borderId="2" xfId="0" applyFont="1" applyBorder="1" applyProtection="1">
      <protection locked="0"/>
    </xf>
    <xf numFmtId="0" fontId="12" fillId="0" borderId="0" xfId="0" applyFont="1"/>
    <xf numFmtId="0" fontId="13" fillId="0" borderId="0" xfId="0" applyFont="1" applyBorder="1" applyProtection="1">
      <protection locked="0"/>
    </xf>
    <xf numFmtId="170" fontId="4" fillId="0" borderId="0" xfId="1" applyNumberFormat="1" applyFont="1" applyAlignment="1" applyProtection="1">
      <alignment horizontal="right"/>
    </xf>
    <xf numFmtId="168" fontId="2" fillId="0" borderId="0" xfId="1" applyNumberFormat="1" applyFont="1"/>
    <xf numFmtId="164" fontId="11" fillId="0" borderId="1" xfId="0" applyNumberFormat="1" applyFont="1" applyBorder="1" applyProtection="1">
      <protection locked="0"/>
    </xf>
    <xf numFmtId="168" fontId="2" fillId="0" borderId="0" xfId="1" applyNumberFormat="1" applyFont="1" applyAlignment="1">
      <alignment horizontal="center"/>
    </xf>
    <xf numFmtId="168" fontId="1" fillId="0" borderId="0" xfId="1" applyNumberFormat="1" applyFont="1"/>
    <xf numFmtId="168" fontId="4" fillId="0" borderId="0" xfId="1" applyNumberFormat="1" applyFont="1"/>
    <xf numFmtId="164" fontId="4" fillId="0" borderId="0" xfId="0" applyNumberFormat="1" applyFont="1" applyProtection="1"/>
    <xf numFmtId="164" fontId="6" fillId="0" borderId="0" xfId="0" applyNumberFormat="1" applyFont="1"/>
    <xf numFmtId="164" fontId="0" fillId="0" borderId="0" xfId="0" applyNumberFormat="1"/>
    <xf numFmtId="167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165" fontId="6" fillId="0" borderId="0" xfId="0" applyNumberFormat="1" applyFont="1" applyProtection="1">
      <protection locked="0"/>
    </xf>
    <xf numFmtId="170" fontId="1" fillId="0" borderId="0" xfId="1" applyNumberFormat="1" applyFont="1"/>
    <xf numFmtId="1" fontId="5" fillId="0" borderId="2" xfId="1" applyNumberFormat="1" applyFont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/>
      <protection locked="0"/>
    </xf>
    <xf numFmtId="171" fontId="10" fillId="0" borderId="1" xfId="0" applyNumberFormat="1" applyFont="1" applyBorder="1" applyAlignment="1" applyProtection="1">
      <alignment horizontal="center"/>
      <protection locked="0"/>
    </xf>
    <xf numFmtId="172" fontId="0" fillId="0" borderId="0" xfId="2" applyNumberFormat="1" applyFont="1"/>
    <xf numFmtId="172" fontId="9" fillId="0" borderId="0" xfId="2" applyNumberFormat="1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/>
    <xf numFmtId="168" fontId="1" fillId="0" borderId="0" xfId="0" applyNumberFormat="1" applyFont="1"/>
    <xf numFmtId="43" fontId="1" fillId="0" borderId="0" xfId="0" applyNumberFormat="1" applyFont="1"/>
    <xf numFmtId="0" fontId="2" fillId="0" borderId="0" xfId="0" applyFont="1" applyAlignment="1" applyProtection="1">
      <alignment horizontal="center"/>
    </xf>
    <xf numFmtId="168" fontId="2" fillId="0" borderId="0" xfId="1" applyNumberFormat="1" applyFont="1" applyAlignment="1" applyProtection="1">
      <alignment horizontal="right"/>
    </xf>
    <xf numFmtId="165" fontId="1" fillId="0" borderId="0" xfId="0" applyNumberFormat="1" applyFont="1"/>
    <xf numFmtId="0" fontId="1" fillId="0" borderId="0" xfId="0" applyFont="1" applyAlignment="1">
      <alignment horizontal="center"/>
    </xf>
    <xf numFmtId="168" fontId="6" fillId="0" borderId="1" xfId="1" applyNumberFormat="1" applyFont="1" applyBorder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center"/>
      <protection locked="0"/>
    </xf>
    <xf numFmtId="167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right"/>
      <protection locked="0"/>
    </xf>
    <xf numFmtId="173" fontId="0" fillId="0" borderId="0" xfId="0" applyNumberFormat="1"/>
    <xf numFmtId="0" fontId="13" fillId="0" borderId="0" xfId="0" applyFont="1" applyProtection="1">
      <protection locked="0"/>
    </xf>
    <xf numFmtId="170" fontId="0" fillId="0" borderId="0" xfId="1" applyNumberFormat="1" applyFont="1"/>
    <xf numFmtId="168" fontId="0" fillId="0" borderId="0" xfId="0" applyNumberFormat="1"/>
    <xf numFmtId="0" fontId="0" fillId="0" borderId="0" xfId="0" applyAlignment="1">
      <alignment horizontal="center"/>
    </xf>
    <xf numFmtId="170" fontId="6" fillId="0" borderId="0" xfId="1" applyNumberFormat="1" applyFont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5" fillId="0" borderId="2" xfId="0" applyFont="1" applyBorder="1" applyProtection="1">
      <protection locked="0"/>
    </xf>
    <xf numFmtId="0" fontId="5" fillId="0" borderId="0" xfId="0" applyFont="1" applyBorder="1" applyProtection="1">
      <protection locked="0"/>
    </xf>
    <xf numFmtId="164" fontId="15" fillId="0" borderId="0" xfId="0" applyNumberFormat="1" applyFont="1"/>
    <xf numFmtId="172" fontId="0" fillId="0" borderId="0" xfId="0" applyNumberFormat="1"/>
    <xf numFmtId="167" fontId="15" fillId="0" borderId="0" xfId="0" applyNumberFormat="1" applyFont="1"/>
    <xf numFmtId="170" fontId="2" fillId="0" borderId="0" xfId="1" applyNumberFormat="1" applyFont="1"/>
    <xf numFmtId="2" fontId="0" fillId="0" borderId="0" xfId="0" applyNumberFormat="1"/>
    <xf numFmtId="43" fontId="0" fillId="0" borderId="0" xfId="0" applyNumberFormat="1"/>
    <xf numFmtId="168" fontId="4" fillId="0" borderId="2" xfId="1" applyNumberFormat="1" applyFont="1" applyBorder="1" applyProtection="1"/>
    <xf numFmtId="174" fontId="1" fillId="0" borderId="0" xfId="0" applyNumberFormat="1" applyFont="1"/>
    <xf numFmtId="170" fontId="2" fillId="0" borderId="0" xfId="1" applyNumberFormat="1" applyFont="1" applyAlignment="1" applyProtection="1">
      <alignment horizontal="right"/>
    </xf>
    <xf numFmtId="164" fontId="5" fillId="0" borderId="0" xfId="0" applyNumberFormat="1" applyFont="1" applyProtection="1">
      <protection locked="0"/>
    </xf>
    <xf numFmtId="167" fontId="4" fillId="0" borderId="0" xfId="0" applyNumberFormat="1" applyFont="1" applyProtection="1"/>
    <xf numFmtId="0" fontId="4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1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6" fillId="0" borderId="5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6" fillId="0" borderId="5" xfId="0" applyFont="1" applyBorder="1" applyAlignment="1" applyProtection="1">
      <alignment horizontal="left"/>
      <protection locked="0"/>
    </xf>
    <xf numFmtId="0" fontId="16" fillId="0" borderId="6" xfId="0" applyFont="1" applyBorder="1" applyAlignment="1" applyProtection="1">
      <alignment horizontal="left"/>
      <protection locked="0"/>
    </xf>
    <xf numFmtId="0" fontId="16" fillId="0" borderId="7" xfId="0" applyFont="1" applyBorder="1" applyAlignment="1" applyProtection="1">
      <alignment horizontal="left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AUMs From Grazing</a:t>
            </a:r>
          </a:p>
        </c:rich>
      </c:tx>
      <c:layout>
        <c:manualLayout>
          <c:xMode val="edge"/>
          <c:yMode val="edge"/>
          <c:x val="0.40726811580840755"/>
          <c:y val="3.05867845823338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 Grazing AUM'!#REF!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>
                <a:shade val="7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'A. AUM Summary'!$H$22:$S$22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'A. AUM Summary'!$H$23:$S$23</c:f>
              <c:numCache>
                <c:formatCode>0</c:formatCode>
                <c:ptCount val="12"/>
                <c:pt idx="0">
                  <c:v>12.970000000000002</c:v>
                </c:pt>
                <c:pt idx="1">
                  <c:v>19.455000000000002</c:v>
                </c:pt>
                <c:pt idx="2">
                  <c:v>171.20000000000002</c:v>
                </c:pt>
                <c:pt idx="3">
                  <c:v>171.20000000000002</c:v>
                </c:pt>
                <c:pt idx="4">
                  <c:v>171.20000000000002</c:v>
                </c:pt>
                <c:pt idx="5">
                  <c:v>171.20000000000002</c:v>
                </c:pt>
                <c:pt idx="6">
                  <c:v>171.20000000000002</c:v>
                </c:pt>
                <c:pt idx="7">
                  <c:v>171.20000000000002</c:v>
                </c:pt>
                <c:pt idx="8">
                  <c:v>171.20000000000002</c:v>
                </c:pt>
                <c:pt idx="9">
                  <c:v>138.20000000000002</c:v>
                </c:pt>
                <c:pt idx="10">
                  <c:v>138.20000000000002</c:v>
                </c:pt>
                <c:pt idx="11">
                  <c:v>13.820000000000002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6E-4D59-A954-E3516DC61906}"/>
            </c:ext>
          </c:extLst>
        </c:ser>
        <c:ser>
          <c:idx val="1"/>
          <c:order val="1"/>
          <c:tx>
            <c:strRef>
              <c:f>'A. AUM Summary'!$H$23:$S$23</c:f>
              <c:strCache>
                <c:ptCount val="12"/>
                <c:pt idx="0">
                  <c:v>13</c:v>
                </c:pt>
                <c:pt idx="1">
                  <c:v>19</c:v>
                </c:pt>
                <c:pt idx="2">
                  <c:v>171</c:v>
                </c:pt>
                <c:pt idx="3">
                  <c:v>171</c:v>
                </c:pt>
                <c:pt idx="4">
                  <c:v>171</c:v>
                </c:pt>
                <c:pt idx="5">
                  <c:v>171</c:v>
                </c:pt>
                <c:pt idx="6">
                  <c:v>171</c:v>
                </c:pt>
                <c:pt idx="7">
                  <c:v>171</c:v>
                </c:pt>
                <c:pt idx="8">
                  <c:v>171</c:v>
                </c:pt>
                <c:pt idx="9">
                  <c:v>138</c:v>
                </c:pt>
                <c:pt idx="10">
                  <c:v>138</c:v>
                </c:pt>
                <c:pt idx="11">
                  <c:v>14</c:v>
                </c:pt>
              </c:strCache>
            </c:strRef>
          </c:tx>
          <c:spPr>
            <a:solidFill>
              <a:schemeClr val="accent6">
                <a:tint val="77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996E-4D59-A954-E3516DC6190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22815504"/>
        <c:axId val="422812552"/>
      </c:barChart>
      <c:catAx>
        <c:axId val="42281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812552"/>
        <c:crosses val="autoZero"/>
        <c:auto val="1"/>
        <c:lblAlgn val="ctr"/>
        <c:lblOffset val="100"/>
        <c:noMultiLvlLbl val="0"/>
      </c:catAx>
      <c:valAx>
        <c:axId val="42281255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422815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674916</xdr:colOff>
      <xdr:row>2</xdr:row>
      <xdr:rowOff>43542</xdr:rowOff>
    </xdr:from>
    <xdr:to>
      <xdr:col>13</xdr:col>
      <xdr:colOff>669473</xdr:colOff>
      <xdr:row>4</xdr:row>
      <xdr:rowOff>146050</xdr:rowOff>
    </xdr:to>
    <xdr:pic>
      <xdr:nvPicPr>
        <xdr:cNvPr id="2" name="Picture 1" descr="TAMAgEXT">
          <a:extLst>
            <a:ext uri="{FF2B5EF4-FFF2-40B4-BE49-F238E27FC236}">
              <a16:creationId xmlns:a16="http://schemas.microsoft.com/office/drawing/2014/main" id="{50EBC5ED-E23B-450C-8B2D-B824D14D7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7030" y="435428"/>
          <a:ext cx="1562100" cy="49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59872</xdr:colOff>
      <xdr:row>22</xdr:row>
      <xdr:rowOff>16330</xdr:rowOff>
    </xdr:from>
    <xdr:to>
      <xdr:col>6</xdr:col>
      <xdr:colOff>1496787</xdr:colOff>
      <xdr:row>39</xdr:row>
      <xdr:rowOff>70759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6165B9D-095E-4D84-9593-51F3AB936D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9</xdr:col>
      <xdr:colOff>501650</xdr:colOff>
      <xdr:row>4</xdr:row>
      <xdr:rowOff>37193</xdr:rowOff>
    </xdr:to>
    <xdr:pic>
      <xdr:nvPicPr>
        <xdr:cNvPr id="2" name="Picture 1" descr="TAMAgEXT">
          <a:extLst>
            <a:ext uri="{FF2B5EF4-FFF2-40B4-BE49-F238E27FC236}">
              <a16:creationId xmlns:a16="http://schemas.microsoft.com/office/drawing/2014/main" id="{40C34FA0-C293-435C-A806-B53C118FA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8971" y="391886"/>
          <a:ext cx="1285422" cy="429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239486</xdr:colOff>
      <xdr:row>1</xdr:row>
      <xdr:rowOff>0</xdr:rowOff>
    </xdr:from>
    <xdr:to>
      <xdr:col>8</xdr:col>
      <xdr:colOff>625927</xdr:colOff>
      <xdr:row>3</xdr:row>
      <xdr:rowOff>92528</xdr:rowOff>
    </xdr:to>
    <xdr:pic>
      <xdr:nvPicPr>
        <xdr:cNvPr id="2" name="Picture 1" descr="TAMAgEXT">
          <a:extLst>
            <a:ext uri="{FF2B5EF4-FFF2-40B4-BE49-F238E27FC236}">
              <a16:creationId xmlns:a16="http://schemas.microsoft.com/office/drawing/2014/main" id="{DAAA8611-74A0-4720-9B8F-FCCE5B992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700" y="195943"/>
          <a:ext cx="1170213" cy="484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31445-1B9D-4DBC-90C1-4023FF8F6FC0}">
  <dimension ref="A1:M168"/>
  <sheetViews>
    <sheetView topLeftCell="A31" zoomScaleNormal="100" workbookViewId="0">
      <selection activeCell="A25" sqref="A25"/>
    </sheetView>
  </sheetViews>
  <sheetFormatPr defaultRowHeight="15" x14ac:dyDescent="0.35"/>
  <cols>
    <col min="1" max="1" width="4" customWidth="1"/>
    <col min="2" max="2" width="13.0625" customWidth="1"/>
    <col min="6" max="6" width="9.9375" customWidth="1"/>
    <col min="7" max="7" width="2.3125" customWidth="1"/>
    <col min="10" max="10" width="17.1875" customWidth="1"/>
  </cols>
  <sheetData>
    <row r="1" spans="1:11" ht="15.45" x14ac:dyDescent="0.4">
      <c r="B1" s="116" t="s">
        <v>135</v>
      </c>
      <c r="C1" s="117"/>
      <c r="D1" s="117"/>
      <c r="E1" s="117"/>
      <c r="F1" s="117"/>
      <c r="G1" s="117"/>
      <c r="H1" s="117"/>
      <c r="I1" s="117"/>
      <c r="J1" s="117"/>
      <c r="K1" s="118"/>
    </row>
    <row r="2" spans="1:11" ht="15.45" x14ac:dyDescent="0.4">
      <c r="B2" s="3"/>
      <c r="C2" s="17"/>
      <c r="D2" s="17"/>
      <c r="E2" s="17"/>
      <c r="F2" s="17"/>
      <c r="G2" s="17"/>
      <c r="H2" s="17"/>
      <c r="I2" s="17"/>
      <c r="J2" s="17"/>
      <c r="K2" s="18"/>
    </row>
    <row r="3" spans="1:11" ht="15.45" x14ac:dyDescent="0.4">
      <c r="B3" s="108" t="s">
        <v>100</v>
      </c>
      <c r="C3" s="119" t="s">
        <v>80</v>
      </c>
      <c r="D3" s="120"/>
      <c r="E3" s="121" t="s">
        <v>74</v>
      </c>
      <c r="F3" s="122"/>
      <c r="G3" s="17"/>
      <c r="H3" s="77">
        <v>1000</v>
      </c>
      <c r="I3" s="17"/>
      <c r="J3" s="17"/>
      <c r="K3" s="18"/>
    </row>
    <row r="4" spans="1:11" ht="15.45" x14ac:dyDescent="0.4">
      <c r="B4" s="21" t="s">
        <v>134</v>
      </c>
      <c r="C4" s="119" t="s">
        <v>114</v>
      </c>
      <c r="D4" s="120"/>
      <c r="E4" s="1"/>
      <c r="F4" s="1"/>
      <c r="G4" s="1"/>
      <c r="H4" s="1"/>
      <c r="I4" s="1"/>
      <c r="J4" s="1"/>
    </row>
    <row r="5" spans="1:11" ht="15.45" x14ac:dyDescent="0.4">
      <c r="B5" s="21"/>
      <c r="C5" s="110"/>
      <c r="D5" s="32"/>
      <c r="E5" s="1"/>
      <c r="F5" s="1"/>
      <c r="G5" s="1"/>
      <c r="H5" s="1"/>
      <c r="I5" s="1"/>
      <c r="J5" s="1"/>
    </row>
    <row r="6" spans="1:11" ht="15.45" x14ac:dyDescent="0.4">
      <c r="B6" s="3" t="s">
        <v>40</v>
      </c>
      <c r="C6" s="78">
        <v>2018</v>
      </c>
      <c r="D6" s="1"/>
      <c r="E6" s="21" t="s">
        <v>19</v>
      </c>
      <c r="F6" s="21"/>
      <c r="G6" s="1"/>
      <c r="I6" s="51">
        <v>20</v>
      </c>
      <c r="J6" s="1"/>
    </row>
    <row r="7" spans="1:11" ht="15.45" x14ac:dyDescent="0.4">
      <c r="B7" s="21" t="s">
        <v>0</v>
      </c>
      <c r="C7" s="1"/>
      <c r="D7" s="1"/>
      <c r="E7" s="1"/>
      <c r="F7" s="1"/>
      <c r="G7" s="1"/>
      <c r="I7" s="1"/>
      <c r="J7" s="1"/>
    </row>
    <row r="8" spans="1:11" ht="15.45" x14ac:dyDescent="0.4">
      <c r="A8" s="12">
        <v>1</v>
      </c>
      <c r="B8" s="21" t="s">
        <v>36</v>
      </c>
      <c r="C8" s="2" t="s">
        <v>2</v>
      </c>
      <c r="D8" s="2" t="s">
        <v>3</v>
      </c>
      <c r="E8" s="2" t="s">
        <v>4</v>
      </c>
      <c r="F8" s="2" t="s">
        <v>5</v>
      </c>
      <c r="G8" s="2"/>
      <c r="H8" s="3" t="s">
        <v>9</v>
      </c>
      <c r="I8" s="63" t="s">
        <v>6</v>
      </c>
      <c r="J8" s="63" t="s">
        <v>7</v>
      </c>
    </row>
    <row r="9" spans="1:11" ht="15.45" x14ac:dyDescent="0.4">
      <c r="A9" s="12"/>
      <c r="B9" s="1"/>
      <c r="C9" s="2" t="s">
        <v>8</v>
      </c>
      <c r="D9" s="2" t="s">
        <v>9</v>
      </c>
      <c r="E9" s="2" t="s">
        <v>10</v>
      </c>
      <c r="F9" s="2" t="s">
        <v>11</v>
      </c>
      <c r="G9" s="2"/>
      <c r="H9" s="3" t="s">
        <v>44</v>
      </c>
      <c r="I9" s="63" t="s">
        <v>12</v>
      </c>
      <c r="J9" s="63" t="s">
        <v>13</v>
      </c>
      <c r="K9" s="3" t="s">
        <v>32</v>
      </c>
    </row>
    <row r="10" spans="1:11" ht="15.45" x14ac:dyDescent="0.4">
      <c r="A10" s="12"/>
      <c r="B10" s="1"/>
      <c r="C10" s="1"/>
      <c r="D10" s="1"/>
      <c r="E10" s="1"/>
      <c r="F10" s="4">
        <f>$H10*I10*$I$6</f>
        <v>144</v>
      </c>
      <c r="G10" s="4"/>
      <c r="H10" s="62">
        <v>4</v>
      </c>
      <c r="I10" s="13">
        <v>1.8</v>
      </c>
      <c r="J10" s="13" t="s">
        <v>14</v>
      </c>
      <c r="K10" s="28">
        <f>IF(H10=0,0,H10*I10)</f>
        <v>7.2</v>
      </c>
    </row>
    <row r="11" spans="1:11" ht="15.45" x14ac:dyDescent="0.4">
      <c r="A11" s="12"/>
      <c r="B11" s="1"/>
      <c r="C11" s="1"/>
      <c r="D11" s="1"/>
      <c r="E11" s="1"/>
      <c r="F11" s="4">
        <f t="shared" ref="F11:F16" si="0">$H11*I11*$I$6</f>
        <v>0</v>
      </c>
      <c r="G11" s="1"/>
      <c r="H11" s="62">
        <v>0</v>
      </c>
      <c r="I11" s="13">
        <v>1.5</v>
      </c>
      <c r="J11" s="13" t="s">
        <v>15</v>
      </c>
      <c r="K11" s="28">
        <f t="shared" ref="K11:K16" si="1">IF(H11=0,0,H11*I11)</f>
        <v>0</v>
      </c>
    </row>
    <row r="12" spans="1:11" ht="15.45" x14ac:dyDescent="0.4">
      <c r="A12" s="12"/>
      <c r="B12" s="1"/>
      <c r="C12" s="1"/>
      <c r="D12" s="1"/>
      <c r="E12" s="1"/>
      <c r="F12" s="4">
        <f t="shared" si="0"/>
        <v>1870.0000000000002</v>
      </c>
      <c r="G12" s="1"/>
      <c r="H12" s="62">
        <v>85</v>
      </c>
      <c r="I12" s="13">
        <v>1.1000000000000001</v>
      </c>
      <c r="J12" s="83" t="s">
        <v>115</v>
      </c>
      <c r="K12" s="28">
        <f t="shared" si="1"/>
        <v>93.500000000000014</v>
      </c>
    </row>
    <row r="13" spans="1:11" ht="15.45" x14ac:dyDescent="0.4">
      <c r="A13" s="12"/>
      <c r="B13" s="1"/>
      <c r="C13" s="1"/>
      <c r="D13" s="1"/>
      <c r="E13" s="1"/>
      <c r="F13" s="4">
        <f t="shared" si="0"/>
        <v>300</v>
      </c>
      <c r="G13" s="1"/>
      <c r="H13" s="62">
        <v>15</v>
      </c>
      <c r="I13" s="60">
        <v>1</v>
      </c>
      <c r="J13" s="13" t="s">
        <v>30</v>
      </c>
      <c r="K13" s="28">
        <f t="shared" si="1"/>
        <v>15</v>
      </c>
    </row>
    <row r="14" spans="1:11" ht="15.45" x14ac:dyDescent="0.4">
      <c r="A14" s="12"/>
      <c r="B14" s="1"/>
      <c r="C14" s="1"/>
      <c r="D14" s="1"/>
      <c r="E14" s="1"/>
      <c r="F14" s="4">
        <f t="shared" si="0"/>
        <v>280</v>
      </c>
      <c r="G14" s="1"/>
      <c r="H14" s="62">
        <v>20</v>
      </c>
      <c r="I14" s="13">
        <v>0.7</v>
      </c>
      <c r="J14" s="13" t="s">
        <v>16</v>
      </c>
      <c r="K14" s="28">
        <f t="shared" si="1"/>
        <v>14</v>
      </c>
    </row>
    <row r="15" spans="1:11" ht="15.45" x14ac:dyDescent="0.4">
      <c r="A15" s="12"/>
      <c r="B15" s="1"/>
      <c r="C15" s="1"/>
      <c r="D15" s="1"/>
      <c r="E15" s="1"/>
      <c r="F15" s="4">
        <f t="shared" si="0"/>
        <v>0</v>
      </c>
      <c r="G15" s="1"/>
      <c r="H15" s="62">
        <v>0</v>
      </c>
      <c r="I15" s="13">
        <v>0</v>
      </c>
      <c r="J15" s="13" t="s">
        <v>17</v>
      </c>
      <c r="K15" s="28">
        <f t="shared" si="1"/>
        <v>0</v>
      </c>
    </row>
    <row r="16" spans="1:11" ht="15.45" x14ac:dyDescent="0.4">
      <c r="A16" s="12"/>
      <c r="B16" s="1"/>
      <c r="C16" s="1"/>
      <c r="D16" s="1"/>
      <c r="E16" s="1"/>
      <c r="F16" s="4">
        <f t="shared" si="0"/>
        <v>0</v>
      </c>
      <c r="G16" s="1"/>
      <c r="H16" s="62">
        <v>0</v>
      </c>
      <c r="I16" s="13">
        <v>0</v>
      </c>
      <c r="J16" s="13" t="s">
        <v>17</v>
      </c>
      <c r="K16" s="28">
        <f t="shared" si="1"/>
        <v>0</v>
      </c>
    </row>
    <row r="17" spans="1:11" ht="15.45" x14ac:dyDescent="0.4">
      <c r="A17" s="12"/>
      <c r="B17" s="1"/>
      <c r="C17" s="7">
        <v>43131</v>
      </c>
      <c r="D17" s="8">
        <v>0</v>
      </c>
      <c r="E17" s="8">
        <v>0</v>
      </c>
      <c r="F17" s="9">
        <f>SUM(F10:F16)</f>
        <v>2594</v>
      </c>
      <c r="G17" s="1"/>
      <c r="H17" s="94">
        <f>SUM(H10:H16)</f>
        <v>124</v>
      </c>
      <c r="I17" s="1"/>
      <c r="J17" s="1"/>
      <c r="K17" s="50">
        <f>SUM(K10:K16)</f>
        <v>129.70000000000002</v>
      </c>
    </row>
    <row r="18" spans="1:11" ht="15.45" x14ac:dyDescent="0.4">
      <c r="A18" s="12"/>
      <c r="B18" s="1"/>
      <c r="C18" s="1"/>
      <c r="D18" s="1"/>
      <c r="E18" s="1"/>
      <c r="F18" s="1"/>
      <c r="G18" s="1"/>
      <c r="H18" s="54"/>
      <c r="I18" s="1"/>
      <c r="J18" s="1"/>
      <c r="K18" s="28"/>
    </row>
    <row r="19" spans="1:11" ht="15.45" x14ac:dyDescent="0.4">
      <c r="A19" s="12"/>
      <c r="B19" s="1" t="s">
        <v>0</v>
      </c>
      <c r="C19" s="1"/>
      <c r="D19" s="1"/>
      <c r="E19" s="1"/>
      <c r="F19" s="1"/>
      <c r="G19" s="1"/>
      <c r="H19" s="28"/>
      <c r="I19" s="1"/>
      <c r="J19" s="1"/>
      <c r="K19" s="28"/>
    </row>
    <row r="20" spans="1:11" ht="15.45" x14ac:dyDescent="0.4">
      <c r="A20" s="12">
        <v>2</v>
      </c>
      <c r="B20" s="21" t="s">
        <v>37</v>
      </c>
      <c r="C20" s="2" t="s">
        <v>2</v>
      </c>
      <c r="D20" s="2" t="s">
        <v>3</v>
      </c>
      <c r="E20" s="2" t="s">
        <v>4</v>
      </c>
      <c r="F20" s="2" t="s">
        <v>5</v>
      </c>
      <c r="G20" s="2"/>
      <c r="H20" s="52" t="s">
        <v>9</v>
      </c>
      <c r="I20" s="2" t="s">
        <v>6</v>
      </c>
      <c r="J20" s="2" t="s">
        <v>7</v>
      </c>
      <c r="K20" s="28"/>
    </row>
    <row r="21" spans="1:11" ht="15.45" x14ac:dyDescent="0.4">
      <c r="A21" s="12"/>
      <c r="B21" s="1"/>
      <c r="C21" s="2" t="s">
        <v>8</v>
      </c>
      <c r="D21" s="2" t="s">
        <v>9</v>
      </c>
      <c r="E21" s="2" t="s">
        <v>10</v>
      </c>
      <c r="F21" s="2" t="s">
        <v>11</v>
      </c>
      <c r="G21" s="2"/>
      <c r="H21" s="52" t="s">
        <v>44</v>
      </c>
      <c r="I21" s="2" t="s">
        <v>12</v>
      </c>
      <c r="J21" s="2" t="s">
        <v>13</v>
      </c>
      <c r="K21" s="52" t="s">
        <v>32</v>
      </c>
    </row>
    <row r="22" spans="1:11" ht="15.45" x14ac:dyDescent="0.4">
      <c r="A22" s="12"/>
      <c r="B22" s="1"/>
      <c r="C22" s="1"/>
      <c r="D22" s="1"/>
      <c r="E22" s="1"/>
      <c r="F22" s="4">
        <f>$H22*I22*$I$6</f>
        <v>144</v>
      </c>
      <c r="G22" s="4"/>
      <c r="H22" s="62">
        <v>4</v>
      </c>
      <c r="I22" s="1">
        <f>$I$10</f>
        <v>1.8</v>
      </c>
      <c r="J22" s="1" t="str">
        <f>$J$10</f>
        <v>Bulls</v>
      </c>
      <c r="K22" s="28">
        <f>IF(H22=0,0,H22*I22)</f>
        <v>7.2</v>
      </c>
    </row>
    <row r="23" spans="1:11" ht="15.45" x14ac:dyDescent="0.4">
      <c r="A23" s="12"/>
      <c r="B23" s="1"/>
      <c r="C23" s="1"/>
      <c r="D23" s="1"/>
      <c r="E23" s="1"/>
      <c r="F23" s="4">
        <f t="shared" ref="F23:F28" si="2">$H23*I23*$I$6</f>
        <v>0</v>
      </c>
      <c r="G23" s="1"/>
      <c r="H23" s="62">
        <v>0</v>
      </c>
      <c r="I23" s="1">
        <f>$I$11</f>
        <v>1.5</v>
      </c>
      <c r="J23" s="1" t="str">
        <f>$J$11</f>
        <v>Cow-Calf Pairs</v>
      </c>
      <c r="K23" s="28">
        <f t="shared" ref="K23:K28" si="3">IF(H23=0,0,H23*I23)</f>
        <v>0</v>
      </c>
    </row>
    <row r="24" spans="1:11" ht="15.45" x14ac:dyDescent="0.4">
      <c r="A24" s="12"/>
      <c r="B24" s="1"/>
      <c r="C24" s="1"/>
      <c r="D24" s="1"/>
      <c r="E24" s="1"/>
      <c r="F24" s="4">
        <f t="shared" si="2"/>
        <v>1870.0000000000002</v>
      </c>
      <c r="G24" s="1"/>
      <c r="H24" s="62">
        <v>85</v>
      </c>
      <c r="I24" s="1">
        <f>$I$12</f>
        <v>1.1000000000000001</v>
      </c>
      <c r="J24" s="1" t="str">
        <f>$J$12</f>
        <v>Cows - Open or Bred</v>
      </c>
      <c r="K24" s="28">
        <f t="shared" si="3"/>
        <v>93.500000000000014</v>
      </c>
    </row>
    <row r="25" spans="1:11" ht="15.45" x14ac:dyDescent="0.4">
      <c r="A25" s="12"/>
      <c r="B25" s="1"/>
      <c r="C25" s="1"/>
      <c r="D25" s="1"/>
      <c r="E25" s="1"/>
      <c r="F25" s="4">
        <f t="shared" si="2"/>
        <v>300</v>
      </c>
      <c r="G25" s="1"/>
      <c r="H25" s="62">
        <v>15</v>
      </c>
      <c r="I25" s="5">
        <f>$I$13</f>
        <v>1</v>
      </c>
      <c r="J25" s="1" t="str">
        <f>$J$13</f>
        <v>Heifers-Pregnant</v>
      </c>
      <c r="K25" s="28">
        <f t="shared" si="3"/>
        <v>15</v>
      </c>
    </row>
    <row r="26" spans="1:11" ht="15.45" x14ac:dyDescent="0.4">
      <c r="A26" s="12"/>
      <c r="B26" s="1"/>
      <c r="C26" s="1"/>
      <c r="D26" s="1"/>
      <c r="E26" s="1"/>
      <c r="F26" s="4">
        <f t="shared" si="2"/>
        <v>280</v>
      </c>
      <c r="G26" s="1"/>
      <c r="H26" s="62">
        <v>20</v>
      </c>
      <c r="I26" s="1">
        <f>$I$14</f>
        <v>0.7</v>
      </c>
      <c r="J26" s="1" t="str">
        <f>$J$14</f>
        <v>Heifers - Open</v>
      </c>
      <c r="K26" s="28">
        <f t="shared" si="3"/>
        <v>14</v>
      </c>
    </row>
    <row r="27" spans="1:11" ht="15.45" x14ac:dyDescent="0.4">
      <c r="A27" s="12"/>
      <c r="B27" s="1"/>
      <c r="C27" s="1"/>
      <c r="D27" s="1"/>
      <c r="E27" s="1"/>
      <c r="F27" s="4">
        <f t="shared" si="2"/>
        <v>0</v>
      </c>
      <c r="G27" s="1"/>
      <c r="H27" s="62">
        <v>0</v>
      </c>
      <c r="I27" s="5">
        <f>$I$15</f>
        <v>0</v>
      </c>
      <c r="J27" s="1" t="str">
        <f>$J$15</f>
        <v>Other</v>
      </c>
      <c r="K27" s="28">
        <f t="shared" si="3"/>
        <v>0</v>
      </c>
    </row>
    <row r="28" spans="1:11" ht="15.45" x14ac:dyDescent="0.4">
      <c r="A28" s="12"/>
      <c r="B28" s="1"/>
      <c r="C28" s="1"/>
      <c r="D28" s="1"/>
      <c r="E28" s="1"/>
      <c r="F28" s="4">
        <f t="shared" si="2"/>
        <v>0</v>
      </c>
      <c r="G28" s="1"/>
      <c r="H28" s="62">
        <v>0</v>
      </c>
      <c r="I28" s="5">
        <f>$I$16</f>
        <v>0</v>
      </c>
      <c r="J28" s="1" t="str">
        <f>$J$16</f>
        <v>Other</v>
      </c>
      <c r="K28" s="28">
        <f t="shared" si="3"/>
        <v>0</v>
      </c>
    </row>
    <row r="29" spans="1:11" ht="15.45" x14ac:dyDescent="0.4">
      <c r="A29" s="12"/>
      <c r="B29" s="1"/>
      <c r="C29" s="7">
        <v>43159</v>
      </c>
      <c r="D29" s="8">
        <v>0</v>
      </c>
      <c r="E29" s="8">
        <v>0</v>
      </c>
      <c r="F29" s="9">
        <f>SUM(F22:F28)</f>
        <v>2594</v>
      </c>
      <c r="G29" s="1"/>
      <c r="H29" s="94">
        <f>SUM(H22:H28)</f>
        <v>124</v>
      </c>
      <c r="I29" s="1"/>
      <c r="J29" s="1"/>
      <c r="K29" s="50">
        <f>SUM(K22:K28)</f>
        <v>129.70000000000002</v>
      </c>
    </row>
    <row r="30" spans="1:11" ht="15.45" x14ac:dyDescent="0.4">
      <c r="A30" s="12"/>
      <c r="B30" s="1"/>
      <c r="C30" s="1"/>
      <c r="D30" s="1"/>
      <c r="E30" s="1"/>
      <c r="F30" s="1"/>
      <c r="G30" s="1"/>
      <c r="H30" s="54"/>
      <c r="I30" s="1"/>
      <c r="J30" s="1"/>
      <c r="K30" s="28"/>
    </row>
    <row r="31" spans="1:11" ht="15.45" x14ac:dyDescent="0.4">
      <c r="A31" s="12"/>
      <c r="B31" s="1" t="s">
        <v>0</v>
      </c>
      <c r="C31" s="1"/>
      <c r="D31" s="1"/>
      <c r="E31" s="1"/>
      <c r="F31" s="1"/>
      <c r="G31" s="1"/>
      <c r="H31" s="28"/>
      <c r="I31" s="1"/>
      <c r="J31" s="1"/>
      <c r="K31" s="28"/>
    </row>
    <row r="32" spans="1:11" ht="15.45" x14ac:dyDescent="0.4">
      <c r="A32" s="12">
        <v>3</v>
      </c>
      <c r="B32" s="21" t="s">
        <v>20</v>
      </c>
      <c r="C32" s="2" t="s">
        <v>2</v>
      </c>
      <c r="D32" s="2" t="s">
        <v>3</v>
      </c>
      <c r="E32" s="2" t="s">
        <v>4</v>
      </c>
      <c r="F32" s="2" t="s">
        <v>5</v>
      </c>
      <c r="G32" s="2"/>
      <c r="H32" s="52" t="s">
        <v>9</v>
      </c>
      <c r="I32" s="2" t="s">
        <v>6</v>
      </c>
      <c r="J32" s="2" t="s">
        <v>7</v>
      </c>
      <c r="K32" s="28"/>
    </row>
    <row r="33" spans="1:11" ht="15.45" x14ac:dyDescent="0.4">
      <c r="A33" s="12"/>
      <c r="B33" s="1"/>
      <c r="C33" s="2" t="s">
        <v>8</v>
      </c>
      <c r="D33" s="2" t="s">
        <v>9</v>
      </c>
      <c r="E33" s="2" t="s">
        <v>10</v>
      </c>
      <c r="F33" s="2" t="s">
        <v>11</v>
      </c>
      <c r="G33" s="2"/>
      <c r="H33" s="52" t="s">
        <v>44</v>
      </c>
      <c r="I33" s="2" t="s">
        <v>12</v>
      </c>
      <c r="J33" s="2" t="s">
        <v>13</v>
      </c>
      <c r="K33" s="52" t="s">
        <v>32</v>
      </c>
    </row>
    <row r="34" spans="1:11" ht="15.45" x14ac:dyDescent="0.4">
      <c r="A34" s="12"/>
      <c r="B34" s="1"/>
      <c r="C34" s="1"/>
      <c r="D34" s="1"/>
      <c r="E34" s="1"/>
      <c r="F34" s="4">
        <f>$H34*I34*$I$6</f>
        <v>144</v>
      </c>
      <c r="G34" s="4"/>
      <c r="H34" s="62">
        <v>4</v>
      </c>
      <c r="I34" s="1">
        <f>$I$10</f>
        <v>1.8</v>
      </c>
      <c r="J34" s="1" t="str">
        <f>$J$10</f>
        <v>Bulls</v>
      </c>
      <c r="K34" s="28">
        <f>IF(H34=0,0,H34*I34)</f>
        <v>7.2</v>
      </c>
    </row>
    <row r="35" spans="1:11" ht="15.45" x14ac:dyDescent="0.4">
      <c r="A35" s="12"/>
      <c r="B35" s="1"/>
      <c r="C35" s="1"/>
      <c r="D35" s="1"/>
      <c r="E35" s="1"/>
      <c r="F35" s="4">
        <f t="shared" ref="F35:F40" si="4">$H35*I35*$I$6</f>
        <v>3000</v>
      </c>
      <c r="G35" s="1"/>
      <c r="H35" s="62">
        <v>100</v>
      </c>
      <c r="I35" s="1">
        <f>$I$11</f>
        <v>1.5</v>
      </c>
      <c r="J35" s="1" t="str">
        <f>$J$11</f>
        <v>Cow-Calf Pairs</v>
      </c>
      <c r="K35" s="28">
        <f t="shared" ref="K35:K40" si="5">IF(H35=0,0,H35*I35)</f>
        <v>150</v>
      </c>
    </row>
    <row r="36" spans="1:11" ht="15.45" x14ac:dyDescent="0.4">
      <c r="A36" s="12"/>
      <c r="B36" s="1"/>
      <c r="C36" s="1"/>
      <c r="D36" s="1"/>
      <c r="E36" s="1"/>
      <c r="F36" s="4">
        <f t="shared" si="4"/>
        <v>0</v>
      </c>
      <c r="G36" s="1"/>
      <c r="H36" s="62">
        <v>0</v>
      </c>
      <c r="I36" s="1">
        <f>$I$12</f>
        <v>1.1000000000000001</v>
      </c>
      <c r="J36" s="1" t="str">
        <f>$J$12</f>
        <v>Cows - Open or Bred</v>
      </c>
      <c r="K36" s="28">
        <f t="shared" si="5"/>
        <v>0</v>
      </c>
    </row>
    <row r="37" spans="1:11" ht="15.45" x14ac:dyDescent="0.4">
      <c r="A37" s="12"/>
      <c r="B37" s="1"/>
      <c r="C37" s="1"/>
      <c r="D37" s="1"/>
      <c r="E37" s="1"/>
      <c r="F37" s="4">
        <f t="shared" si="4"/>
        <v>0</v>
      </c>
      <c r="G37" s="1"/>
      <c r="H37" s="62">
        <v>0</v>
      </c>
      <c r="I37" s="5">
        <f>$I$13</f>
        <v>1</v>
      </c>
      <c r="J37" s="1" t="str">
        <f>$J$13</f>
        <v>Heifers-Pregnant</v>
      </c>
      <c r="K37" s="28">
        <f t="shared" si="5"/>
        <v>0</v>
      </c>
    </row>
    <row r="38" spans="1:11" ht="15.45" x14ac:dyDescent="0.4">
      <c r="A38" s="12"/>
      <c r="B38" s="1"/>
      <c r="C38" s="1"/>
      <c r="D38" s="1"/>
      <c r="E38" s="1"/>
      <c r="F38" s="4">
        <f t="shared" si="4"/>
        <v>280</v>
      </c>
      <c r="G38" s="1"/>
      <c r="H38" s="62">
        <v>20</v>
      </c>
      <c r="I38" s="1">
        <f>$I$14</f>
        <v>0.7</v>
      </c>
      <c r="J38" s="1" t="str">
        <f>$J$14</f>
        <v>Heifers - Open</v>
      </c>
      <c r="K38" s="28">
        <f t="shared" si="5"/>
        <v>14</v>
      </c>
    </row>
    <row r="39" spans="1:11" ht="15.45" x14ac:dyDescent="0.4">
      <c r="A39" s="12"/>
      <c r="B39" s="1"/>
      <c r="C39" s="1"/>
      <c r="D39" s="1"/>
      <c r="E39" s="1"/>
      <c r="F39" s="4">
        <f t="shared" si="4"/>
        <v>0</v>
      </c>
      <c r="G39" s="1"/>
      <c r="H39" s="62">
        <v>0</v>
      </c>
      <c r="I39" s="5">
        <f>$I$15</f>
        <v>0</v>
      </c>
      <c r="J39" s="1" t="str">
        <f>$J$15</f>
        <v>Other</v>
      </c>
      <c r="K39" s="28">
        <f t="shared" si="5"/>
        <v>0</v>
      </c>
    </row>
    <row r="40" spans="1:11" ht="15.45" x14ac:dyDescent="0.4">
      <c r="A40" s="12"/>
      <c r="B40" s="1"/>
      <c r="C40" s="1"/>
      <c r="D40" s="1"/>
      <c r="E40" s="1"/>
      <c r="F40" s="4">
        <f t="shared" si="4"/>
        <v>0</v>
      </c>
      <c r="G40" s="1"/>
      <c r="H40" s="62">
        <v>0</v>
      </c>
      <c r="I40" s="5">
        <f>$I$16</f>
        <v>0</v>
      </c>
      <c r="J40" s="1" t="str">
        <f>$J$16</f>
        <v>Other</v>
      </c>
      <c r="K40" s="28">
        <f t="shared" si="5"/>
        <v>0</v>
      </c>
    </row>
    <row r="41" spans="1:11" ht="15.45" x14ac:dyDescent="0.4">
      <c r="A41" s="12"/>
      <c r="B41" s="1"/>
      <c r="C41" s="7">
        <v>43189</v>
      </c>
      <c r="D41" s="8">
        <v>0</v>
      </c>
      <c r="E41" s="8">
        <v>0</v>
      </c>
      <c r="F41" s="9">
        <f>SUM(F34:F40)</f>
        <v>3424</v>
      </c>
      <c r="G41" s="1"/>
      <c r="H41" s="94">
        <f>SUM(H34:H40)</f>
        <v>124</v>
      </c>
      <c r="I41" s="1"/>
      <c r="J41" s="1"/>
      <c r="K41" s="50">
        <f>SUM(K34:K40)</f>
        <v>171.2</v>
      </c>
    </row>
    <row r="42" spans="1:11" ht="15.45" x14ac:dyDescent="0.4">
      <c r="A42" s="12"/>
      <c r="H42" s="28"/>
      <c r="K42" s="28"/>
    </row>
    <row r="43" spans="1:11" ht="15.45" x14ac:dyDescent="0.4">
      <c r="A43" s="12"/>
      <c r="B43" s="1" t="s">
        <v>0</v>
      </c>
      <c r="C43" s="1"/>
      <c r="D43" s="1"/>
      <c r="E43" s="1"/>
      <c r="F43" s="1"/>
      <c r="G43" s="1"/>
      <c r="H43" s="28"/>
      <c r="I43" s="1"/>
      <c r="J43" s="1"/>
      <c r="K43" s="28"/>
    </row>
    <row r="44" spans="1:11" ht="15.45" x14ac:dyDescent="0.4">
      <c r="A44" s="12">
        <v>4</v>
      </c>
      <c r="B44" s="21" t="s">
        <v>21</v>
      </c>
      <c r="C44" s="2" t="s">
        <v>2</v>
      </c>
      <c r="D44" s="2" t="s">
        <v>3</v>
      </c>
      <c r="E44" s="2" t="s">
        <v>4</v>
      </c>
      <c r="F44" s="2" t="s">
        <v>5</v>
      </c>
      <c r="G44" s="2"/>
      <c r="H44" s="52" t="s">
        <v>9</v>
      </c>
      <c r="I44" s="2" t="s">
        <v>6</v>
      </c>
      <c r="J44" s="2" t="s">
        <v>7</v>
      </c>
      <c r="K44" s="28"/>
    </row>
    <row r="45" spans="1:11" ht="15.45" x14ac:dyDescent="0.4">
      <c r="A45" s="12"/>
      <c r="B45" s="1"/>
      <c r="C45" s="2" t="s">
        <v>8</v>
      </c>
      <c r="D45" s="2" t="s">
        <v>9</v>
      </c>
      <c r="E45" s="2" t="s">
        <v>10</v>
      </c>
      <c r="F45" s="2" t="s">
        <v>11</v>
      </c>
      <c r="G45" s="2"/>
      <c r="H45" s="52" t="s">
        <v>44</v>
      </c>
      <c r="I45" s="2" t="s">
        <v>12</v>
      </c>
      <c r="J45" s="2" t="s">
        <v>13</v>
      </c>
      <c r="K45" s="52" t="s">
        <v>32</v>
      </c>
    </row>
    <row r="46" spans="1:11" ht="15.45" x14ac:dyDescent="0.4">
      <c r="A46" s="12"/>
      <c r="B46" s="1"/>
      <c r="C46" s="1"/>
      <c r="D46" s="1"/>
      <c r="E46" s="1"/>
      <c r="F46" s="4">
        <f>$H46*I46*$I$6</f>
        <v>144</v>
      </c>
      <c r="G46" s="4"/>
      <c r="H46" s="62">
        <v>4</v>
      </c>
      <c r="I46" s="1">
        <f>$I$10</f>
        <v>1.8</v>
      </c>
      <c r="J46" s="1" t="str">
        <f>$J$10</f>
        <v>Bulls</v>
      </c>
      <c r="K46" s="28">
        <f>IF(H46=0,0,H46*I46)</f>
        <v>7.2</v>
      </c>
    </row>
    <row r="47" spans="1:11" ht="15.45" x14ac:dyDescent="0.4">
      <c r="A47" s="12"/>
      <c r="B47" s="1"/>
      <c r="C47" s="1"/>
      <c r="D47" s="1"/>
      <c r="E47" s="1"/>
      <c r="F47" s="4">
        <f t="shared" ref="F47:F52" si="6">$H47*I47*$I$6</f>
        <v>3000</v>
      </c>
      <c r="G47" s="1"/>
      <c r="H47" s="62">
        <v>100</v>
      </c>
      <c r="I47" s="1">
        <f>$I$11</f>
        <v>1.5</v>
      </c>
      <c r="J47" s="1" t="str">
        <f>$J$11</f>
        <v>Cow-Calf Pairs</v>
      </c>
      <c r="K47" s="28">
        <f t="shared" ref="K47:K52" si="7">IF(H47=0,0,H47*I47)</f>
        <v>150</v>
      </c>
    </row>
    <row r="48" spans="1:11" ht="15.45" x14ac:dyDescent="0.4">
      <c r="A48" s="12"/>
      <c r="B48" s="1"/>
      <c r="C48" s="1"/>
      <c r="D48" s="1"/>
      <c r="E48" s="1"/>
      <c r="F48" s="4">
        <f t="shared" si="6"/>
        <v>0</v>
      </c>
      <c r="G48" s="1"/>
      <c r="H48" s="62">
        <v>0</v>
      </c>
      <c r="I48" s="1">
        <f>$I$12</f>
        <v>1.1000000000000001</v>
      </c>
      <c r="J48" s="1" t="str">
        <f>$J$12</f>
        <v>Cows - Open or Bred</v>
      </c>
      <c r="K48" s="28">
        <f t="shared" si="7"/>
        <v>0</v>
      </c>
    </row>
    <row r="49" spans="1:11" ht="15.45" x14ac:dyDescent="0.4">
      <c r="A49" s="12"/>
      <c r="B49" s="1"/>
      <c r="C49" s="1"/>
      <c r="D49" s="1"/>
      <c r="E49" s="1"/>
      <c r="F49" s="4">
        <f t="shared" si="6"/>
        <v>0</v>
      </c>
      <c r="G49" s="1"/>
      <c r="H49" s="62">
        <v>0</v>
      </c>
      <c r="I49" s="5">
        <f>$I$13</f>
        <v>1</v>
      </c>
      <c r="J49" s="1" t="str">
        <f>$J$13</f>
        <v>Heifers-Pregnant</v>
      </c>
      <c r="K49" s="28">
        <f t="shared" si="7"/>
        <v>0</v>
      </c>
    </row>
    <row r="50" spans="1:11" ht="15.45" x14ac:dyDescent="0.4">
      <c r="A50" s="12"/>
      <c r="B50" s="1"/>
      <c r="C50" s="1"/>
      <c r="D50" s="1"/>
      <c r="E50" s="1"/>
      <c r="F50" s="4">
        <f t="shared" si="6"/>
        <v>280</v>
      </c>
      <c r="G50" s="1"/>
      <c r="H50" s="62">
        <v>20</v>
      </c>
      <c r="I50" s="1">
        <f>$I$14</f>
        <v>0.7</v>
      </c>
      <c r="J50" s="1" t="str">
        <f>$J$14</f>
        <v>Heifers - Open</v>
      </c>
      <c r="K50" s="28">
        <f t="shared" si="7"/>
        <v>14</v>
      </c>
    </row>
    <row r="51" spans="1:11" ht="15.45" x14ac:dyDescent="0.4">
      <c r="A51" s="12"/>
      <c r="B51" s="1"/>
      <c r="C51" s="1"/>
      <c r="D51" s="1"/>
      <c r="E51" s="1"/>
      <c r="F51" s="4">
        <f t="shared" si="6"/>
        <v>0</v>
      </c>
      <c r="G51" s="1"/>
      <c r="H51" s="62">
        <v>0</v>
      </c>
      <c r="I51" s="5">
        <f>$I$15</f>
        <v>0</v>
      </c>
      <c r="J51" s="1" t="str">
        <f>$J$15</f>
        <v>Other</v>
      </c>
      <c r="K51" s="28">
        <f t="shared" si="7"/>
        <v>0</v>
      </c>
    </row>
    <row r="52" spans="1:11" ht="15.45" x14ac:dyDescent="0.4">
      <c r="A52" s="12"/>
      <c r="B52" s="1"/>
      <c r="C52" s="1"/>
      <c r="D52" s="1"/>
      <c r="E52" s="1"/>
      <c r="F52" s="4">
        <f t="shared" si="6"/>
        <v>0</v>
      </c>
      <c r="G52" s="1"/>
      <c r="H52" s="62">
        <v>0</v>
      </c>
      <c r="I52" s="5">
        <f>$I$16</f>
        <v>0</v>
      </c>
      <c r="J52" s="1" t="str">
        <f>$J$16</f>
        <v>Other</v>
      </c>
      <c r="K52" s="28">
        <f t="shared" si="7"/>
        <v>0</v>
      </c>
    </row>
    <row r="53" spans="1:11" ht="15.45" x14ac:dyDescent="0.4">
      <c r="A53" s="12"/>
      <c r="B53" s="1"/>
      <c r="C53" s="7">
        <v>43220</v>
      </c>
      <c r="D53" s="8">
        <v>0</v>
      </c>
      <c r="E53" s="8">
        <v>0</v>
      </c>
      <c r="F53" s="9">
        <f>SUM(F46:F52)</f>
        <v>3424</v>
      </c>
      <c r="G53" s="1"/>
      <c r="H53" s="94">
        <f>SUM(H46:H52)</f>
        <v>124</v>
      </c>
      <c r="I53" s="1"/>
      <c r="J53" s="1"/>
      <c r="K53" s="50">
        <f>SUM(K46:K52)</f>
        <v>171.2</v>
      </c>
    </row>
    <row r="54" spans="1:11" ht="15.45" x14ac:dyDescent="0.4">
      <c r="A54" s="12"/>
      <c r="H54" s="28"/>
      <c r="K54" s="28"/>
    </row>
    <row r="55" spans="1:11" ht="15.45" x14ac:dyDescent="0.4">
      <c r="A55" s="12"/>
      <c r="B55" s="1" t="s">
        <v>0</v>
      </c>
      <c r="C55" s="1"/>
      <c r="D55" s="1"/>
      <c r="E55" s="1"/>
      <c r="F55" s="1"/>
      <c r="G55" s="1"/>
      <c r="H55" s="28"/>
      <c r="I55" s="1"/>
      <c r="J55" s="1"/>
      <c r="K55" s="28"/>
    </row>
    <row r="56" spans="1:11" ht="15.45" x14ac:dyDescent="0.4">
      <c r="A56" s="12">
        <v>5</v>
      </c>
      <c r="B56" s="21" t="s">
        <v>22</v>
      </c>
      <c r="C56" s="2" t="s">
        <v>2</v>
      </c>
      <c r="D56" s="2" t="s">
        <v>3</v>
      </c>
      <c r="E56" s="2" t="s">
        <v>4</v>
      </c>
      <c r="F56" s="2" t="s">
        <v>5</v>
      </c>
      <c r="G56" s="2"/>
      <c r="H56" s="52" t="s">
        <v>9</v>
      </c>
      <c r="I56" s="2" t="s">
        <v>6</v>
      </c>
      <c r="J56" s="2" t="s">
        <v>7</v>
      </c>
      <c r="K56" s="28"/>
    </row>
    <row r="57" spans="1:11" ht="15.45" x14ac:dyDescent="0.4">
      <c r="A57" s="12"/>
      <c r="B57" s="1"/>
      <c r="C57" s="2" t="s">
        <v>8</v>
      </c>
      <c r="D57" s="2" t="s">
        <v>9</v>
      </c>
      <c r="E57" s="2" t="s">
        <v>10</v>
      </c>
      <c r="F57" s="2" t="s">
        <v>11</v>
      </c>
      <c r="G57" s="2"/>
      <c r="H57" s="52" t="s">
        <v>44</v>
      </c>
      <c r="I57" s="2" t="s">
        <v>12</v>
      </c>
      <c r="J57" s="2" t="s">
        <v>13</v>
      </c>
      <c r="K57" s="52" t="s">
        <v>32</v>
      </c>
    </row>
    <row r="58" spans="1:11" ht="15.45" x14ac:dyDescent="0.4">
      <c r="A58" s="12"/>
      <c r="B58" s="1"/>
      <c r="C58" s="1"/>
      <c r="D58" s="1"/>
      <c r="E58" s="1"/>
      <c r="F58" s="4">
        <f>$H58*I58*$I$6</f>
        <v>144</v>
      </c>
      <c r="G58" s="4"/>
      <c r="H58" s="62">
        <v>4</v>
      </c>
      <c r="I58" s="1">
        <f>$I$10</f>
        <v>1.8</v>
      </c>
      <c r="J58" s="1" t="str">
        <f>$J$10</f>
        <v>Bulls</v>
      </c>
      <c r="K58" s="28">
        <f>IF(H58=0,0,H58*I58)</f>
        <v>7.2</v>
      </c>
    </row>
    <row r="59" spans="1:11" ht="15.45" x14ac:dyDescent="0.4">
      <c r="A59" s="12"/>
      <c r="B59" s="1"/>
      <c r="C59" s="1"/>
      <c r="D59" s="1"/>
      <c r="E59" s="1"/>
      <c r="F59" s="4">
        <f t="shared" ref="F59:F64" si="8">$H59*I59*$I$6</f>
        <v>3000</v>
      </c>
      <c r="G59" s="1"/>
      <c r="H59" s="62">
        <v>100</v>
      </c>
      <c r="I59" s="1">
        <f>$I$11</f>
        <v>1.5</v>
      </c>
      <c r="J59" s="1" t="str">
        <f>$J$11</f>
        <v>Cow-Calf Pairs</v>
      </c>
      <c r="K59" s="28">
        <f t="shared" ref="K59:K64" si="9">IF(H59=0,0,H59*I59)</f>
        <v>150</v>
      </c>
    </row>
    <row r="60" spans="1:11" ht="15.45" x14ac:dyDescent="0.4">
      <c r="A60" s="12"/>
      <c r="B60" s="1"/>
      <c r="C60" s="1"/>
      <c r="D60" s="1"/>
      <c r="E60" s="1"/>
      <c r="F60" s="4">
        <f t="shared" si="8"/>
        <v>0</v>
      </c>
      <c r="G60" s="1"/>
      <c r="H60" s="62">
        <v>0</v>
      </c>
      <c r="I60" s="1">
        <f>$I$12</f>
        <v>1.1000000000000001</v>
      </c>
      <c r="J60" s="1" t="str">
        <f>$J$12</f>
        <v>Cows - Open or Bred</v>
      </c>
      <c r="K60" s="28">
        <f t="shared" si="9"/>
        <v>0</v>
      </c>
    </row>
    <row r="61" spans="1:11" ht="15.45" x14ac:dyDescent="0.4">
      <c r="A61" s="12"/>
      <c r="B61" s="1"/>
      <c r="C61" s="1"/>
      <c r="D61" s="1"/>
      <c r="E61" s="1"/>
      <c r="F61" s="4">
        <f t="shared" si="8"/>
        <v>0</v>
      </c>
      <c r="G61" s="1"/>
      <c r="H61" s="62">
        <v>0</v>
      </c>
      <c r="I61" s="5">
        <f>$I$13</f>
        <v>1</v>
      </c>
      <c r="J61" s="1" t="str">
        <f>$J$13</f>
        <v>Heifers-Pregnant</v>
      </c>
      <c r="K61" s="28">
        <f t="shared" si="9"/>
        <v>0</v>
      </c>
    </row>
    <row r="62" spans="1:11" ht="15.45" x14ac:dyDescent="0.4">
      <c r="A62" s="12"/>
      <c r="B62" s="1"/>
      <c r="C62" s="1"/>
      <c r="D62" s="1"/>
      <c r="E62" s="1"/>
      <c r="F62" s="4">
        <f t="shared" si="8"/>
        <v>280</v>
      </c>
      <c r="G62" s="1"/>
      <c r="H62" s="62">
        <v>20</v>
      </c>
      <c r="I62" s="1">
        <f>$I$14</f>
        <v>0.7</v>
      </c>
      <c r="J62" s="1" t="str">
        <f>$J$14</f>
        <v>Heifers - Open</v>
      </c>
      <c r="K62" s="28">
        <f t="shared" si="9"/>
        <v>14</v>
      </c>
    </row>
    <row r="63" spans="1:11" ht="15.45" x14ac:dyDescent="0.4">
      <c r="A63" s="12"/>
      <c r="B63" s="1"/>
      <c r="C63" s="1"/>
      <c r="D63" s="1"/>
      <c r="E63" s="1"/>
      <c r="F63" s="4">
        <f t="shared" si="8"/>
        <v>0</v>
      </c>
      <c r="G63" s="1"/>
      <c r="H63" s="62">
        <v>0</v>
      </c>
      <c r="I63" s="5">
        <f>$I$15</f>
        <v>0</v>
      </c>
      <c r="J63" s="1" t="str">
        <f>$J$15</f>
        <v>Other</v>
      </c>
      <c r="K63" s="28">
        <f t="shared" si="9"/>
        <v>0</v>
      </c>
    </row>
    <row r="64" spans="1:11" ht="15.45" x14ac:dyDescent="0.4">
      <c r="A64" s="12"/>
      <c r="B64" s="1"/>
      <c r="C64" s="1"/>
      <c r="D64" s="1"/>
      <c r="E64" s="1"/>
      <c r="F64" s="4">
        <f t="shared" si="8"/>
        <v>0</v>
      </c>
      <c r="G64" s="1"/>
      <c r="H64" s="62">
        <v>0</v>
      </c>
      <c r="I64" s="5">
        <f>$I$16</f>
        <v>0</v>
      </c>
      <c r="J64" s="1" t="str">
        <f>$J$16</f>
        <v>Other</v>
      </c>
      <c r="K64" s="28">
        <f t="shared" si="9"/>
        <v>0</v>
      </c>
    </row>
    <row r="65" spans="1:11" ht="15.45" x14ac:dyDescent="0.4">
      <c r="A65" s="12"/>
      <c r="B65" s="1"/>
      <c r="C65" s="7">
        <v>43250</v>
      </c>
      <c r="D65" s="8">
        <v>0</v>
      </c>
      <c r="E65" s="8">
        <v>0</v>
      </c>
      <c r="F65" s="9">
        <f>SUM(F58:F64)</f>
        <v>3424</v>
      </c>
      <c r="G65" s="1"/>
      <c r="H65" s="94">
        <f>SUM(H58:H64)</f>
        <v>124</v>
      </c>
      <c r="I65" s="1"/>
      <c r="J65" s="1"/>
      <c r="K65" s="50">
        <f>SUM(K58:K64)</f>
        <v>171.2</v>
      </c>
    </row>
    <row r="66" spans="1:11" ht="15.45" x14ac:dyDescent="0.4">
      <c r="A66" s="12"/>
      <c r="H66" s="28"/>
      <c r="K66" s="28"/>
    </row>
    <row r="67" spans="1:11" ht="15.45" x14ac:dyDescent="0.4">
      <c r="A67" s="12"/>
      <c r="B67" s="1" t="s">
        <v>0</v>
      </c>
      <c r="C67" s="1"/>
      <c r="D67" s="1"/>
      <c r="E67" s="1"/>
      <c r="F67" s="1"/>
      <c r="G67" s="1"/>
      <c r="H67" s="28"/>
      <c r="I67" s="1"/>
      <c r="J67" s="1"/>
      <c r="K67" s="28"/>
    </row>
    <row r="68" spans="1:11" ht="15.45" x14ac:dyDescent="0.4">
      <c r="A68" s="12">
        <v>6</v>
      </c>
      <c r="B68" s="21" t="s">
        <v>23</v>
      </c>
      <c r="C68" s="2" t="s">
        <v>2</v>
      </c>
      <c r="D68" s="2" t="s">
        <v>3</v>
      </c>
      <c r="E68" s="2" t="s">
        <v>4</v>
      </c>
      <c r="F68" s="2" t="s">
        <v>5</v>
      </c>
      <c r="G68" s="2"/>
      <c r="H68" s="52" t="s">
        <v>9</v>
      </c>
      <c r="I68" s="2" t="s">
        <v>6</v>
      </c>
      <c r="J68" s="2" t="s">
        <v>7</v>
      </c>
      <c r="K68" s="28"/>
    </row>
    <row r="69" spans="1:11" ht="15.45" x14ac:dyDescent="0.4">
      <c r="A69" s="12"/>
      <c r="B69" s="1"/>
      <c r="C69" s="2" t="s">
        <v>8</v>
      </c>
      <c r="D69" s="2" t="s">
        <v>9</v>
      </c>
      <c r="E69" s="2" t="s">
        <v>10</v>
      </c>
      <c r="F69" s="2" t="s">
        <v>11</v>
      </c>
      <c r="G69" s="2"/>
      <c r="H69" s="52" t="s">
        <v>44</v>
      </c>
      <c r="I69" s="2" t="s">
        <v>12</v>
      </c>
      <c r="J69" s="2" t="s">
        <v>13</v>
      </c>
      <c r="K69" s="52" t="s">
        <v>32</v>
      </c>
    </row>
    <row r="70" spans="1:11" ht="15.45" x14ac:dyDescent="0.4">
      <c r="A70" s="12"/>
      <c r="B70" s="1"/>
      <c r="C70" s="1"/>
      <c r="D70" s="1"/>
      <c r="E70" s="1"/>
      <c r="F70" s="4">
        <f>$H70*I70*$I$6</f>
        <v>144</v>
      </c>
      <c r="G70" s="4"/>
      <c r="H70" s="62">
        <v>4</v>
      </c>
      <c r="I70" s="1">
        <f>$I$10</f>
        <v>1.8</v>
      </c>
      <c r="J70" s="1" t="str">
        <f>$J$10</f>
        <v>Bulls</v>
      </c>
      <c r="K70" s="28">
        <f>IF(H70=0,0,H70*I70)</f>
        <v>7.2</v>
      </c>
    </row>
    <row r="71" spans="1:11" ht="15.45" x14ac:dyDescent="0.4">
      <c r="A71" s="12"/>
      <c r="B71" s="1"/>
      <c r="C71" s="1"/>
      <c r="D71" s="1"/>
      <c r="E71" s="1"/>
      <c r="F71" s="4">
        <f t="shared" ref="F71:F76" si="10">$H71*I71*$I$6</f>
        <v>3000</v>
      </c>
      <c r="G71" s="1"/>
      <c r="H71" s="62">
        <v>100</v>
      </c>
      <c r="I71" s="1">
        <f>$I$11</f>
        <v>1.5</v>
      </c>
      <c r="J71" s="1" t="str">
        <f>$J$11</f>
        <v>Cow-Calf Pairs</v>
      </c>
      <c r="K71" s="28">
        <f t="shared" ref="K71:K76" si="11">IF(H71=0,0,H71*I71)</f>
        <v>150</v>
      </c>
    </row>
    <row r="72" spans="1:11" ht="15.45" x14ac:dyDescent="0.4">
      <c r="A72" s="12"/>
      <c r="B72" s="1"/>
      <c r="C72" s="1"/>
      <c r="D72" s="1"/>
      <c r="E72" s="1"/>
      <c r="F72" s="4">
        <f t="shared" si="10"/>
        <v>0</v>
      </c>
      <c r="G72" s="1"/>
      <c r="H72" s="62">
        <v>0</v>
      </c>
      <c r="I72" s="1">
        <f>$I$12</f>
        <v>1.1000000000000001</v>
      </c>
      <c r="J72" s="1" t="str">
        <f>$J$12</f>
        <v>Cows - Open or Bred</v>
      </c>
      <c r="K72" s="28">
        <f t="shared" si="11"/>
        <v>0</v>
      </c>
    </row>
    <row r="73" spans="1:11" ht="15.45" x14ac:dyDescent="0.4">
      <c r="A73" s="12"/>
      <c r="B73" s="1"/>
      <c r="C73" s="1"/>
      <c r="D73" s="1"/>
      <c r="E73" s="1"/>
      <c r="F73" s="4">
        <f t="shared" si="10"/>
        <v>0</v>
      </c>
      <c r="G73" s="1"/>
      <c r="H73" s="62">
        <v>0</v>
      </c>
      <c r="I73" s="5">
        <f>$I$13</f>
        <v>1</v>
      </c>
      <c r="J73" s="1" t="str">
        <f>$J$13</f>
        <v>Heifers-Pregnant</v>
      </c>
      <c r="K73" s="28">
        <f t="shared" si="11"/>
        <v>0</v>
      </c>
    </row>
    <row r="74" spans="1:11" ht="15.45" x14ac:dyDescent="0.4">
      <c r="A74" s="12"/>
      <c r="B74" s="1"/>
      <c r="C74" s="1"/>
      <c r="D74" s="1"/>
      <c r="E74" s="1"/>
      <c r="F74" s="4">
        <f t="shared" si="10"/>
        <v>280</v>
      </c>
      <c r="G74" s="1"/>
      <c r="H74" s="62">
        <v>20</v>
      </c>
      <c r="I74" s="1">
        <f>$I$14</f>
        <v>0.7</v>
      </c>
      <c r="J74" s="1" t="str">
        <f>$J$14</f>
        <v>Heifers - Open</v>
      </c>
      <c r="K74" s="28">
        <f t="shared" si="11"/>
        <v>14</v>
      </c>
    </row>
    <row r="75" spans="1:11" ht="15.45" x14ac:dyDescent="0.4">
      <c r="A75" s="12"/>
      <c r="B75" s="1"/>
      <c r="C75" s="1"/>
      <c r="D75" s="1"/>
      <c r="E75" s="1"/>
      <c r="F75" s="4">
        <f t="shared" si="10"/>
        <v>0</v>
      </c>
      <c r="G75" s="1"/>
      <c r="H75" s="62">
        <v>0</v>
      </c>
      <c r="I75" s="5">
        <f>$I$15</f>
        <v>0</v>
      </c>
      <c r="J75" s="1" t="str">
        <f>$J$15</f>
        <v>Other</v>
      </c>
      <c r="K75" s="28">
        <f t="shared" si="11"/>
        <v>0</v>
      </c>
    </row>
    <row r="76" spans="1:11" ht="15.45" x14ac:dyDescent="0.4">
      <c r="A76" s="12"/>
      <c r="B76" s="1"/>
      <c r="C76" s="1"/>
      <c r="D76" s="1"/>
      <c r="E76" s="1"/>
      <c r="F76" s="4">
        <f t="shared" si="10"/>
        <v>0</v>
      </c>
      <c r="G76" s="1"/>
      <c r="H76" s="62">
        <v>0</v>
      </c>
      <c r="I76" s="5">
        <f>$I$16</f>
        <v>0</v>
      </c>
      <c r="J76" s="1" t="str">
        <f>$J$16</f>
        <v>Other</v>
      </c>
      <c r="K76" s="28">
        <f t="shared" si="11"/>
        <v>0</v>
      </c>
    </row>
    <row r="77" spans="1:11" ht="15.45" x14ac:dyDescent="0.4">
      <c r="A77" s="12"/>
      <c r="B77" s="1"/>
      <c r="C77" s="7">
        <v>43281</v>
      </c>
      <c r="D77" s="8">
        <v>0</v>
      </c>
      <c r="E77" s="8">
        <v>0</v>
      </c>
      <c r="F77" s="9">
        <f>SUM(F70:F76)</f>
        <v>3424</v>
      </c>
      <c r="G77" s="1"/>
      <c r="H77" s="94">
        <f>SUM(H70:H76)</f>
        <v>124</v>
      </c>
      <c r="I77" s="1"/>
      <c r="J77" s="1"/>
      <c r="K77" s="50">
        <f>SUM(K70:K76)</f>
        <v>171.2</v>
      </c>
    </row>
    <row r="78" spans="1:11" ht="15.45" x14ac:dyDescent="0.4">
      <c r="A78" s="12"/>
      <c r="H78" s="28"/>
      <c r="K78" s="28"/>
    </row>
    <row r="79" spans="1:11" ht="15.45" x14ac:dyDescent="0.4">
      <c r="A79" s="12"/>
      <c r="B79" s="1" t="s">
        <v>0</v>
      </c>
      <c r="C79" s="1"/>
      <c r="D79" s="1"/>
      <c r="E79" s="1"/>
      <c r="F79" s="1"/>
      <c r="G79" s="1"/>
      <c r="H79" s="28"/>
      <c r="I79" s="1"/>
      <c r="J79" s="1"/>
      <c r="K79" s="28"/>
    </row>
    <row r="80" spans="1:11" ht="15.45" x14ac:dyDescent="0.4">
      <c r="A80" s="12">
        <v>7</v>
      </c>
      <c r="B80" s="21" t="s">
        <v>24</v>
      </c>
      <c r="C80" s="2" t="s">
        <v>2</v>
      </c>
      <c r="D80" s="2" t="s">
        <v>3</v>
      </c>
      <c r="E80" s="2" t="s">
        <v>4</v>
      </c>
      <c r="F80" s="2" t="s">
        <v>5</v>
      </c>
      <c r="G80" s="2"/>
      <c r="H80" s="52" t="s">
        <v>9</v>
      </c>
      <c r="I80" s="2" t="s">
        <v>6</v>
      </c>
      <c r="J80" s="2" t="s">
        <v>7</v>
      </c>
      <c r="K80" s="28"/>
    </row>
    <row r="81" spans="1:11" ht="15.45" x14ac:dyDescent="0.4">
      <c r="A81" s="12"/>
      <c r="B81" s="1"/>
      <c r="C81" s="2" t="s">
        <v>8</v>
      </c>
      <c r="D81" s="2" t="s">
        <v>9</v>
      </c>
      <c r="E81" s="2" t="s">
        <v>10</v>
      </c>
      <c r="F81" s="2" t="s">
        <v>11</v>
      </c>
      <c r="G81" s="2"/>
      <c r="H81" s="52" t="s">
        <v>44</v>
      </c>
      <c r="I81" s="2" t="s">
        <v>12</v>
      </c>
      <c r="J81" s="2" t="s">
        <v>13</v>
      </c>
      <c r="K81" s="52" t="s">
        <v>32</v>
      </c>
    </row>
    <row r="82" spans="1:11" ht="15.45" x14ac:dyDescent="0.4">
      <c r="A82" s="12"/>
      <c r="B82" s="1"/>
      <c r="C82" s="1"/>
      <c r="D82" s="1"/>
      <c r="E82" s="1"/>
      <c r="F82" s="4">
        <f>$H82*I82*$I$6</f>
        <v>144</v>
      </c>
      <c r="G82" s="4"/>
      <c r="H82" s="62">
        <v>4</v>
      </c>
      <c r="I82" s="1">
        <f>$I$10</f>
        <v>1.8</v>
      </c>
      <c r="J82" s="1" t="str">
        <f>$J$10</f>
        <v>Bulls</v>
      </c>
      <c r="K82" s="28">
        <f>IF(H82=0,0,H82*I82)</f>
        <v>7.2</v>
      </c>
    </row>
    <row r="83" spans="1:11" ht="15.45" x14ac:dyDescent="0.4">
      <c r="A83" s="12"/>
      <c r="B83" s="1"/>
      <c r="C83" s="1"/>
      <c r="D83" s="1"/>
      <c r="E83" s="1"/>
      <c r="F83" s="4">
        <f t="shared" ref="F83:F88" si="12">$H83*I83*$I$6</f>
        <v>3000</v>
      </c>
      <c r="G83" s="1"/>
      <c r="H83" s="62">
        <v>100</v>
      </c>
      <c r="I83" s="1">
        <f>$I$11</f>
        <v>1.5</v>
      </c>
      <c r="J83" s="1" t="str">
        <f>$J$11</f>
        <v>Cow-Calf Pairs</v>
      </c>
      <c r="K83" s="28">
        <f t="shared" ref="K83:K88" si="13">IF(H83=0,0,H83*I83)</f>
        <v>150</v>
      </c>
    </row>
    <row r="84" spans="1:11" ht="15.45" x14ac:dyDescent="0.4">
      <c r="A84" s="12"/>
      <c r="B84" s="1"/>
      <c r="C84" s="1"/>
      <c r="D84" s="1"/>
      <c r="E84" s="1"/>
      <c r="F84" s="4">
        <f t="shared" si="12"/>
        <v>0</v>
      </c>
      <c r="G84" s="1"/>
      <c r="H84" s="62">
        <v>0</v>
      </c>
      <c r="I84" s="1">
        <f>$I$12</f>
        <v>1.1000000000000001</v>
      </c>
      <c r="J84" s="1" t="str">
        <f>$J$12</f>
        <v>Cows - Open or Bred</v>
      </c>
      <c r="K84" s="28">
        <f t="shared" si="13"/>
        <v>0</v>
      </c>
    </row>
    <row r="85" spans="1:11" ht="15.45" x14ac:dyDescent="0.4">
      <c r="A85" s="12"/>
      <c r="B85" s="1"/>
      <c r="C85" s="1"/>
      <c r="D85" s="1"/>
      <c r="E85" s="1"/>
      <c r="F85" s="4">
        <f t="shared" si="12"/>
        <v>0</v>
      </c>
      <c r="G85" s="1"/>
      <c r="H85" s="62">
        <v>0</v>
      </c>
      <c r="I85" s="5">
        <f>$I$13</f>
        <v>1</v>
      </c>
      <c r="J85" s="1" t="str">
        <f>$J$13</f>
        <v>Heifers-Pregnant</v>
      </c>
      <c r="K85" s="28">
        <f t="shared" si="13"/>
        <v>0</v>
      </c>
    </row>
    <row r="86" spans="1:11" ht="15.45" x14ac:dyDescent="0.4">
      <c r="A86" s="12"/>
      <c r="B86" s="1"/>
      <c r="C86" s="1"/>
      <c r="D86" s="1"/>
      <c r="E86" s="1"/>
      <c r="F86" s="4">
        <f t="shared" si="12"/>
        <v>280</v>
      </c>
      <c r="G86" s="1"/>
      <c r="H86" s="62">
        <v>20</v>
      </c>
      <c r="I86" s="1">
        <f>$I$14</f>
        <v>0.7</v>
      </c>
      <c r="J86" s="1" t="str">
        <f>$J$14</f>
        <v>Heifers - Open</v>
      </c>
      <c r="K86" s="28">
        <f t="shared" si="13"/>
        <v>14</v>
      </c>
    </row>
    <row r="87" spans="1:11" ht="15.45" x14ac:dyDescent="0.4">
      <c r="A87" s="12"/>
      <c r="B87" s="1"/>
      <c r="C87" s="1"/>
      <c r="D87" s="1"/>
      <c r="E87" s="1"/>
      <c r="F87" s="4">
        <f t="shared" si="12"/>
        <v>0</v>
      </c>
      <c r="G87" s="1"/>
      <c r="H87" s="62">
        <v>0</v>
      </c>
      <c r="I87" s="5">
        <f>$I$15</f>
        <v>0</v>
      </c>
      <c r="J87" s="1" t="str">
        <f>$J$15</f>
        <v>Other</v>
      </c>
      <c r="K87" s="28">
        <f t="shared" si="13"/>
        <v>0</v>
      </c>
    </row>
    <row r="88" spans="1:11" ht="15.45" x14ac:dyDescent="0.4">
      <c r="A88" s="12"/>
      <c r="B88" s="1"/>
      <c r="C88" s="1"/>
      <c r="D88" s="1"/>
      <c r="E88" s="1"/>
      <c r="F88" s="4">
        <f t="shared" si="12"/>
        <v>0</v>
      </c>
      <c r="G88" s="1"/>
      <c r="H88" s="62">
        <v>0</v>
      </c>
      <c r="I88" s="5">
        <f>$I$16</f>
        <v>0</v>
      </c>
      <c r="J88" s="1" t="str">
        <f>$J$16</f>
        <v>Other</v>
      </c>
      <c r="K88" s="28">
        <f t="shared" si="13"/>
        <v>0</v>
      </c>
    </row>
    <row r="89" spans="1:11" ht="15.45" x14ac:dyDescent="0.4">
      <c r="A89" s="12"/>
      <c r="B89" s="1"/>
      <c r="C89" s="7">
        <v>43311</v>
      </c>
      <c r="D89" s="8">
        <v>0</v>
      </c>
      <c r="E89" s="8">
        <v>0</v>
      </c>
      <c r="F89" s="9">
        <f>SUM(F82:F88)</f>
        <v>3424</v>
      </c>
      <c r="G89" s="1"/>
      <c r="H89" s="94">
        <f>SUM(H82:H88)</f>
        <v>124</v>
      </c>
      <c r="I89" s="1"/>
      <c r="J89" s="1"/>
      <c r="K89" s="50">
        <f>SUM(K82:K88)</f>
        <v>171.2</v>
      </c>
    </row>
    <row r="90" spans="1:11" ht="15.45" x14ac:dyDescent="0.4">
      <c r="A90" s="12"/>
      <c r="H90" s="28"/>
      <c r="K90" s="28"/>
    </row>
    <row r="91" spans="1:11" ht="15.45" x14ac:dyDescent="0.4">
      <c r="A91" s="12"/>
      <c r="B91" s="1" t="s">
        <v>0</v>
      </c>
      <c r="C91" s="1"/>
      <c r="D91" s="1"/>
      <c r="E91" s="1"/>
      <c r="F91" s="1"/>
      <c r="G91" s="1"/>
      <c r="H91" s="28"/>
      <c r="I91" s="1"/>
      <c r="J91" s="1"/>
      <c r="K91" s="28"/>
    </row>
    <row r="92" spans="1:11" ht="15.45" x14ac:dyDescent="0.4">
      <c r="A92" s="12">
        <v>8</v>
      </c>
      <c r="B92" s="21" t="s">
        <v>25</v>
      </c>
      <c r="C92" s="2" t="s">
        <v>2</v>
      </c>
      <c r="D92" s="2" t="s">
        <v>3</v>
      </c>
      <c r="E92" s="2" t="s">
        <v>4</v>
      </c>
      <c r="F92" s="2" t="s">
        <v>5</v>
      </c>
      <c r="G92" s="2"/>
      <c r="H92" s="52" t="s">
        <v>9</v>
      </c>
      <c r="I92" s="2" t="s">
        <v>6</v>
      </c>
      <c r="J92" s="2" t="s">
        <v>7</v>
      </c>
      <c r="K92" s="28"/>
    </row>
    <row r="93" spans="1:11" ht="15.45" x14ac:dyDescent="0.4">
      <c r="A93" s="12"/>
      <c r="B93" s="1"/>
      <c r="C93" s="2" t="s">
        <v>8</v>
      </c>
      <c r="D93" s="2" t="s">
        <v>9</v>
      </c>
      <c r="E93" s="2" t="s">
        <v>10</v>
      </c>
      <c r="F93" s="2" t="s">
        <v>11</v>
      </c>
      <c r="G93" s="2"/>
      <c r="H93" s="52" t="s">
        <v>44</v>
      </c>
      <c r="I93" s="2" t="s">
        <v>12</v>
      </c>
      <c r="J93" s="2" t="s">
        <v>13</v>
      </c>
      <c r="K93" s="52" t="s">
        <v>32</v>
      </c>
    </row>
    <row r="94" spans="1:11" ht="15.45" x14ac:dyDescent="0.4">
      <c r="A94" s="12"/>
      <c r="B94" s="1"/>
      <c r="C94" s="1"/>
      <c r="D94" s="1"/>
      <c r="E94" s="1"/>
      <c r="F94" s="4">
        <f>$H94*I94*$I$6</f>
        <v>144</v>
      </c>
      <c r="G94" s="4"/>
      <c r="H94" s="62">
        <v>4</v>
      </c>
      <c r="I94" s="1">
        <f>$I$10</f>
        <v>1.8</v>
      </c>
      <c r="J94" s="1" t="str">
        <f>$J$10</f>
        <v>Bulls</v>
      </c>
      <c r="K94" s="28">
        <f>IF(H94=0,0,H94*I94)</f>
        <v>7.2</v>
      </c>
    </row>
    <row r="95" spans="1:11" ht="15.45" x14ac:dyDescent="0.4">
      <c r="A95" s="12"/>
      <c r="B95" s="1"/>
      <c r="C95" s="1"/>
      <c r="D95" s="1"/>
      <c r="E95" s="1"/>
      <c r="F95" s="4">
        <f t="shared" ref="F95:F100" si="14">$H95*I95*$I$6</f>
        <v>3000</v>
      </c>
      <c r="G95" s="1"/>
      <c r="H95" s="62">
        <v>100</v>
      </c>
      <c r="I95" s="1">
        <f>$I$11</f>
        <v>1.5</v>
      </c>
      <c r="J95" s="1" t="str">
        <f>$J$11</f>
        <v>Cow-Calf Pairs</v>
      </c>
      <c r="K95" s="28">
        <f t="shared" ref="K95:K100" si="15">IF(H95=0,0,H95*I95)</f>
        <v>150</v>
      </c>
    </row>
    <row r="96" spans="1:11" ht="15.45" x14ac:dyDescent="0.4">
      <c r="A96" s="12"/>
      <c r="B96" s="1"/>
      <c r="C96" s="1"/>
      <c r="D96" s="1"/>
      <c r="E96" s="1"/>
      <c r="F96" s="4">
        <f t="shared" si="14"/>
        <v>0</v>
      </c>
      <c r="G96" s="1"/>
      <c r="H96" s="62">
        <v>0</v>
      </c>
      <c r="I96" s="1">
        <f>$I$12</f>
        <v>1.1000000000000001</v>
      </c>
      <c r="J96" s="1" t="str">
        <f>$J$12</f>
        <v>Cows - Open or Bred</v>
      </c>
      <c r="K96" s="28">
        <f t="shared" si="15"/>
        <v>0</v>
      </c>
    </row>
    <row r="97" spans="1:11" ht="15.45" x14ac:dyDescent="0.4">
      <c r="A97" s="12"/>
      <c r="B97" s="1"/>
      <c r="C97" s="1"/>
      <c r="D97" s="1"/>
      <c r="E97" s="1"/>
      <c r="F97" s="4">
        <f t="shared" si="14"/>
        <v>0</v>
      </c>
      <c r="G97" s="1"/>
      <c r="H97" s="62">
        <v>0</v>
      </c>
      <c r="I97" s="5">
        <f>$I$13</f>
        <v>1</v>
      </c>
      <c r="J97" s="1" t="str">
        <f>$J$13</f>
        <v>Heifers-Pregnant</v>
      </c>
      <c r="K97" s="28">
        <f t="shared" si="15"/>
        <v>0</v>
      </c>
    </row>
    <row r="98" spans="1:11" ht="15.45" x14ac:dyDescent="0.4">
      <c r="A98" s="12"/>
      <c r="B98" s="1"/>
      <c r="C98" s="1"/>
      <c r="D98" s="1"/>
      <c r="E98" s="1"/>
      <c r="F98" s="4">
        <f t="shared" si="14"/>
        <v>280</v>
      </c>
      <c r="G98" s="1"/>
      <c r="H98" s="62">
        <v>20</v>
      </c>
      <c r="I98" s="1">
        <f>$I$14</f>
        <v>0.7</v>
      </c>
      <c r="J98" s="1" t="str">
        <f>$J$14</f>
        <v>Heifers - Open</v>
      </c>
      <c r="K98" s="28">
        <f t="shared" si="15"/>
        <v>14</v>
      </c>
    </row>
    <row r="99" spans="1:11" ht="15.45" x14ac:dyDescent="0.4">
      <c r="A99" s="12"/>
      <c r="B99" s="1"/>
      <c r="C99" s="1"/>
      <c r="D99" s="1"/>
      <c r="E99" s="1"/>
      <c r="F99" s="4">
        <f t="shared" si="14"/>
        <v>0</v>
      </c>
      <c r="G99" s="1"/>
      <c r="H99" s="62">
        <v>0</v>
      </c>
      <c r="I99" s="5">
        <f>$I$15</f>
        <v>0</v>
      </c>
      <c r="J99" s="1" t="str">
        <f>$J$15</f>
        <v>Other</v>
      </c>
      <c r="K99" s="28">
        <f t="shared" si="15"/>
        <v>0</v>
      </c>
    </row>
    <row r="100" spans="1:11" ht="15.45" x14ac:dyDescent="0.4">
      <c r="A100" s="12"/>
      <c r="B100" s="1"/>
      <c r="C100" s="1"/>
      <c r="D100" s="1"/>
      <c r="E100" s="1"/>
      <c r="F100" s="4">
        <f t="shared" si="14"/>
        <v>0</v>
      </c>
      <c r="G100" s="1"/>
      <c r="H100" s="62">
        <v>0</v>
      </c>
      <c r="I100" s="5">
        <f>$I$16</f>
        <v>0</v>
      </c>
      <c r="J100" s="1" t="str">
        <f>$J$16</f>
        <v>Other</v>
      </c>
      <c r="K100" s="28">
        <f t="shared" si="15"/>
        <v>0</v>
      </c>
    </row>
    <row r="101" spans="1:11" ht="15.45" x14ac:dyDescent="0.4">
      <c r="A101" s="12"/>
      <c r="B101" s="1"/>
      <c r="C101" s="7">
        <v>43342</v>
      </c>
      <c r="D101" s="8">
        <v>0</v>
      </c>
      <c r="E101" s="8">
        <v>0</v>
      </c>
      <c r="F101" s="9">
        <f>SUM(F94:F100)</f>
        <v>3424</v>
      </c>
      <c r="G101" s="1"/>
      <c r="H101" s="94">
        <f>SUM(H94:H100)</f>
        <v>124</v>
      </c>
      <c r="I101" s="1"/>
      <c r="J101" s="1"/>
      <c r="K101" s="50">
        <f>SUM(K94:K100)</f>
        <v>171.2</v>
      </c>
    </row>
    <row r="102" spans="1:11" ht="15.45" x14ac:dyDescent="0.4">
      <c r="A102" s="12"/>
      <c r="H102" s="28"/>
      <c r="K102" s="28"/>
    </row>
    <row r="103" spans="1:11" ht="15.45" x14ac:dyDescent="0.4">
      <c r="A103" s="12"/>
      <c r="B103" s="1" t="s">
        <v>0</v>
      </c>
      <c r="C103" s="1"/>
      <c r="D103" s="1"/>
      <c r="E103" s="1"/>
      <c r="F103" s="1"/>
      <c r="G103" s="1"/>
      <c r="H103" s="28"/>
      <c r="I103" s="1"/>
      <c r="J103" s="1"/>
      <c r="K103" s="28"/>
    </row>
    <row r="104" spans="1:11" ht="15.45" x14ac:dyDescent="0.4">
      <c r="A104" s="12">
        <v>9</v>
      </c>
      <c r="B104" s="21" t="s">
        <v>38</v>
      </c>
      <c r="C104" s="2" t="s">
        <v>2</v>
      </c>
      <c r="D104" s="2" t="s">
        <v>3</v>
      </c>
      <c r="E104" s="2" t="s">
        <v>4</v>
      </c>
      <c r="F104" s="2" t="s">
        <v>5</v>
      </c>
      <c r="G104" s="2"/>
      <c r="H104" s="52" t="s">
        <v>9</v>
      </c>
      <c r="I104" s="2" t="s">
        <v>6</v>
      </c>
      <c r="J104" s="2" t="s">
        <v>7</v>
      </c>
      <c r="K104" s="28"/>
    </row>
    <row r="105" spans="1:11" ht="15.45" x14ac:dyDescent="0.4">
      <c r="A105" s="12"/>
      <c r="B105" s="1"/>
      <c r="C105" s="2" t="s">
        <v>8</v>
      </c>
      <c r="D105" s="2" t="s">
        <v>9</v>
      </c>
      <c r="E105" s="2" t="s">
        <v>10</v>
      </c>
      <c r="F105" s="2" t="s">
        <v>11</v>
      </c>
      <c r="G105" s="2"/>
      <c r="H105" s="52" t="s">
        <v>44</v>
      </c>
      <c r="I105" s="2" t="s">
        <v>12</v>
      </c>
      <c r="J105" s="2" t="s">
        <v>13</v>
      </c>
      <c r="K105" s="52" t="s">
        <v>32</v>
      </c>
    </row>
    <row r="106" spans="1:11" ht="15.45" x14ac:dyDescent="0.4">
      <c r="A106" s="12"/>
      <c r="B106" s="1"/>
      <c r="C106" s="1"/>
      <c r="D106" s="1"/>
      <c r="E106" s="1"/>
      <c r="F106" s="4">
        <f>$H106*I106*$I$6</f>
        <v>144</v>
      </c>
      <c r="G106" s="4"/>
      <c r="H106" s="62">
        <v>4</v>
      </c>
      <c r="I106" s="1">
        <f>$I$10</f>
        <v>1.8</v>
      </c>
      <c r="J106" s="1" t="str">
        <f>$J$10</f>
        <v>Bulls</v>
      </c>
      <c r="K106" s="28">
        <f>IF(H106=0,0,H106*I106)</f>
        <v>7.2</v>
      </c>
    </row>
    <row r="107" spans="1:11" ht="15.45" x14ac:dyDescent="0.4">
      <c r="A107" s="12"/>
      <c r="B107" s="1"/>
      <c r="C107" s="1"/>
      <c r="D107" s="1"/>
      <c r="E107" s="1"/>
      <c r="F107" s="4">
        <f t="shared" ref="F107:F112" si="16">$H107*I107*$I$6</f>
        <v>3000</v>
      </c>
      <c r="G107" s="1"/>
      <c r="H107" s="62">
        <v>100</v>
      </c>
      <c r="I107" s="1">
        <f>$I$11</f>
        <v>1.5</v>
      </c>
      <c r="J107" s="1" t="str">
        <f>$J$11</f>
        <v>Cow-Calf Pairs</v>
      </c>
      <c r="K107" s="28">
        <f t="shared" ref="K107:K112" si="17">IF(H107=0,0,H107*I107)</f>
        <v>150</v>
      </c>
    </row>
    <row r="108" spans="1:11" ht="15.45" x14ac:dyDescent="0.4">
      <c r="A108" s="12"/>
      <c r="B108" s="1"/>
      <c r="C108" s="1"/>
      <c r="D108" s="1"/>
      <c r="E108" s="1"/>
      <c r="F108" s="4">
        <f t="shared" si="16"/>
        <v>0</v>
      </c>
      <c r="G108" s="1"/>
      <c r="H108" s="62">
        <v>0</v>
      </c>
      <c r="I108" s="1">
        <f>$I$12</f>
        <v>1.1000000000000001</v>
      </c>
      <c r="J108" s="1" t="str">
        <f>$J$12</f>
        <v>Cows - Open or Bred</v>
      </c>
      <c r="K108" s="28">
        <f t="shared" si="17"/>
        <v>0</v>
      </c>
    </row>
    <row r="109" spans="1:11" ht="15.45" x14ac:dyDescent="0.4">
      <c r="A109" s="12"/>
      <c r="B109" s="1"/>
      <c r="C109" s="1"/>
      <c r="D109" s="1"/>
      <c r="E109" s="1"/>
      <c r="F109" s="4">
        <f t="shared" si="16"/>
        <v>0</v>
      </c>
      <c r="G109" s="1"/>
      <c r="H109" s="62">
        <v>0</v>
      </c>
      <c r="I109" s="5">
        <f>$I$13</f>
        <v>1</v>
      </c>
      <c r="J109" s="1" t="str">
        <f>$J$13</f>
        <v>Heifers-Pregnant</v>
      </c>
      <c r="K109" s="28">
        <f t="shared" si="17"/>
        <v>0</v>
      </c>
    </row>
    <row r="110" spans="1:11" ht="15.45" x14ac:dyDescent="0.4">
      <c r="A110" s="12"/>
      <c r="B110" s="1"/>
      <c r="C110" s="1"/>
      <c r="D110" s="1"/>
      <c r="E110" s="1"/>
      <c r="F110" s="4">
        <f t="shared" si="16"/>
        <v>280</v>
      </c>
      <c r="G110" s="1"/>
      <c r="H110" s="62">
        <v>20</v>
      </c>
      <c r="I110" s="1">
        <f>$I$14</f>
        <v>0.7</v>
      </c>
      <c r="J110" s="1" t="str">
        <f>$J$14</f>
        <v>Heifers - Open</v>
      </c>
      <c r="K110" s="28">
        <f t="shared" si="17"/>
        <v>14</v>
      </c>
    </row>
    <row r="111" spans="1:11" ht="15.45" x14ac:dyDescent="0.4">
      <c r="A111" s="12"/>
      <c r="B111" s="1"/>
      <c r="C111" s="1"/>
      <c r="D111" s="1"/>
      <c r="E111" s="1"/>
      <c r="F111" s="4">
        <f t="shared" si="16"/>
        <v>0</v>
      </c>
      <c r="G111" s="1"/>
      <c r="H111" s="62">
        <v>0</v>
      </c>
      <c r="I111" s="5">
        <f>$I$15</f>
        <v>0</v>
      </c>
      <c r="J111" s="1" t="str">
        <f>$J$15</f>
        <v>Other</v>
      </c>
      <c r="K111" s="28">
        <f t="shared" si="17"/>
        <v>0</v>
      </c>
    </row>
    <row r="112" spans="1:11" ht="15.45" x14ac:dyDescent="0.4">
      <c r="A112" s="12"/>
      <c r="B112" s="1"/>
      <c r="C112" s="1"/>
      <c r="D112" s="1"/>
      <c r="E112" s="1"/>
      <c r="F112" s="4">
        <f t="shared" si="16"/>
        <v>0</v>
      </c>
      <c r="G112" s="1"/>
      <c r="H112" s="62">
        <v>0</v>
      </c>
      <c r="I112" s="5">
        <f>$I$16</f>
        <v>0</v>
      </c>
      <c r="J112" s="1" t="str">
        <f>$J$16</f>
        <v>Other</v>
      </c>
      <c r="K112" s="28">
        <f t="shared" si="17"/>
        <v>0</v>
      </c>
    </row>
    <row r="113" spans="1:11" ht="15.45" x14ac:dyDescent="0.4">
      <c r="A113" s="12"/>
      <c r="B113" s="1"/>
      <c r="C113" s="7">
        <v>43373</v>
      </c>
      <c r="D113" s="8">
        <v>0</v>
      </c>
      <c r="E113" s="8">
        <v>0</v>
      </c>
      <c r="F113" s="9">
        <f>SUM(F106:F112)</f>
        <v>3424</v>
      </c>
      <c r="G113" s="1"/>
      <c r="H113" s="94">
        <f>SUM(H106:H112)</f>
        <v>124</v>
      </c>
      <c r="I113" s="1"/>
      <c r="J113" s="1"/>
      <c r="K113" s="50">
        <f>SUM(K106:K112)</f>
        <v>171.2</v>
      </c>
    </row>
    <row r="114" spans="1:11" ht="15.45" x14ac:dyDescent="0.4">
      <c r="A114" s="12"/>
      <c r="H114" s="28"/>
      <c r="K114" s="28"/>
    </row>
    <row r="115" spans="1:11" ht="15.45" x14ac:dyDescent="0.4">
      <c r="A115" s="12"/>
      <c r="B115" s="1" t="s">
        <v>0</v>
      </c>
      <c r="C115" s="1"/>
      <c r="D115" s="1"/>
      <c r="E115" s="1"/>
      <c r="F115" s="1"/>
      <c r="G115" s="1"/>
      <c r="H115" s="28"/>
      <c r="I115" s="1"/>
      <c r="J115" s="1"/>
      <c r="K115" s="28"/>
    </row>
    <row r="116" spans="1:11" ht="15.45" x14ac:dyDescent="0.4">
      <c r="A116" s="12">
        <v>10</v>
      </c>
      <c r="B116" s="21" t="s">
        <v>27</v>
      </c>
      <c r="C116" s="2" t="s">
        <v>2</v>
      </c>
      <c r="D116" s="2" t="s">
        <v>3</v>
      </c>
      <c r="E116" s="2" t="s">
        <v>4</v>
      </c>
      <c r="F116" s="2" t="s">
        <v>5</v>
      </c>
      <c r="G116" s="2"/>
      <c r="H116" s="52" t="s">
        <v>9</v>
      </c>
      <c r="I116" s="2" t="s">
        <v>6</v>
      </c>
      <c r="J116" s="2" t="s">
        <v>7</v>
      </c>
      <c r="K116" s="28"/>
    </row>
    <row r="117" spans="1:11" ht="15.45" x14ac:dyDescent="0.4">
      <c r="A117" s="12"/>
      <c r="B117" s="1"/>
      <c r="C117" s="2" t="s">
        <v>8</v>
      </c>
      <c r="D117" s="2" t="s">
        <v>9</v>
      </c>
      <c r="E117" s="2" t="s">
        <v>10</v>
      </c>
      <c r="F117" s="2" t="s">
        <v>11</v>
      </c>
      <c r="G117" s="2"/>
      <c r="H117" s="52" t="s">
        <v>44</v>
      </c>
      <c r="I117" s="2" t="s">
        <v>12</v>
      </c>
      <c r="J117" s="2" t="s">
        <v>13</v>
      </c>
      <c r="K117" s="52" t="s">
        <v>32</v>
      </c>
    </row>
    <row r="118" spans="1:11" ht="15.45" x14ac:dyDescent="0.4">
      <c r="A118" s="12"/>
      <c r="B118" s="1"/>
      <c r="C118" s="1"/>
      <c r="D118" s="1"/>
      <c r="E118" s="1"/>
      <c r="F118" s="4">
        <f>$H118*I118*$I$6</f>
        <v>144</v>
      </c>
      <c r="G118" s="4"/>
      <c r="H118" s="62">
        <v>4</v>
      </c>
      <c r="I118" s="1">
        <f>$I$10</f>
        <v>1.8</v>
      </c>
      <c r="J118" s="1" t="str">
        <f>$J$10</f>
        <v>Bulls</v>
      </c>
      <c r="K118" s="28">
        <f>IF(H118=0,0,H118*I118)</f>
        <v>7.2</v>
      </c>
    </row>
    <row r="119" spans="1:11" ht="15.45" x14ac:dyDescent="0.4">
      <c r="A119" s="12"/>
      <c r="B119" s="1"/>
      <c r="C119" s="1"/>
      <c r="D119" s="1"/>
      <c r="E119" s="1"/>
      <c r="F119" s="4">
        <f t="shared" ref="F119:F124" si="18">$H119*I119*$I$6</f>
        <v>0</v>
      </c>
      <c r="G119" s="1"/>
      <c r="H119" s="62">
        <v>0</v>
      </c>
      <c r="I119" s="1">
        <f>$I$11</f>
        <v>1.5</v>
      </c>
      <c r="J119" s="1" t="str">
        <f>$J$11</f>
        <v>Cow-Calf Pairs</v>
      </c>
      <c r="K119" s="28">
        <f t="shared" ref="K119:K124" si="19">IF(H119=0,0,H119*I119)</f>
        <v>0</v>
      </c>
    </row>
    <row r="120" spans="1:11" ht="15.45" x14ac:dyDescent="0.4">
      <c r="A120" s="12"/>
      <c r="B120" s="1"/>
      <c r="C120" s="1"/>
      <c r="D120" s="1"/>
      <c r="E120" s="1"/>
      <c r="F120" s="4">
        <f t="shared" si="18"/>
        <v>1980.0000000000002</v>
      </c>
      <c r="G120" s="1"/>
      <c r="H120" s="62">
        <v>90</v>
      </c>
      <c r="I120" s="1">
        <f>$I$12</f>
        <v>1.1000000000000001</v>
      </c>
      <c r="J120" s="1" t="str">
        <f>$J$12</f>
        <v>Cows - Open or Bred</v>
      </c>
      <c r="K120" s="28">
        <f t="shared" si="19"/>
        <v>99.000000000000014</v>
      </c>
    </row>
    <row r="121" spans="1:11" ht="15.45" x14ac:dyDescent="0.4">
      <c r="A121" s="12"/>
      <c r="B121" s="1"/>
      <c r="C121" s="1"/>
      <c r="D121" s="1"/>
      <c r="E121" s="1"/>
      <c r="F121" s="4">
        <f t="shared" si="18"/>
        <v>360</v>
      </c>
      <c r="G121" s="1"/>
      <c r="H121" s="62">
        <v>18</v>
      </c>
      <c r="I121" s="5">
        <f>$I$13</f>
        <v>1</v>
      </c>
      <c r="J121" s="1" t="str">
        <f>$J$13</f>
        <v>Heifers-Pregnant</v>
      </c>
      <c r="K121" s="28">
        <f t="shared" si="19"/>
        <v>18</v>
      </c>
    </row>
    <row r="122" spans="1:11" ht="15.45" x14ac:dyDescent="0.4">
      <c r="A122" s="12"/>
      <c r="B122" s="1"/>
      <c r="C122" s="1"/>
      <c r="D122" s="1"/>
      <c r="E122" s="1"/>
      <c r="F122" s="4">
        <f t="shared" si="18"/>
        <v>280</v>
      </c>
      <c r="G122" s="1"/>
      <c r="H122" s="62">
        <v>20</v>
      </c>
      <c r="I122" s="1">
        <f>$I$14</f>
        <v>0.7</v>
      </c>
      <c r="J122" s="1" t="str">
        <f>$J$14</f>
        <v>Heifers - Open</v>
      </c>
      <c r="K122" s="28">
        <f t="shared" si="19"/>
        <v>14</v>
      </c>
    </row>
    <row r="123" spans="1:11" ht="15.45" x14ac:dyDescent="0.4">
      <c r="A123" s="12"/>
      <c r="B123" s="1"/>
      <c r="C123" s="1"/>
      <c r="D123" s="1"/>
      <c r="E123" s="1"/>
      <c r="F123" s="4">
        <f t="shared" si="18"/>
        <v>0</v>
      </c>
      <c r="G123" s="1"/>
      <c r="H123" s="62">
        <v>0</v>
      </c>
      <c r="I123" s="5">
        <f>$I$15</f>
        <v>0</v>
      </c>
      <c r="J123" s="1" t="str">
        <f>$J$15</f>
        <v>Other</v>
      </c>
      <c r="K123" s="28">
        <f t="shared" si="19"/>
        <v>0</v>
      </c>
    </row>
    <row r="124" spans="1:11" ht="15.45" x14ac:dyDescent="0.4">
      <c r="A124" s="12"/>
      <c r="B124" s="1"/>
      <c r="C124" s="1"/>
      <c r="D124" s="1"/>
      <c r="E124" s="1"/>
      <c r="F124" s="4">
        <f t="shared" si="18"/>
        <v>0</v>
      </c>
      <c r="G124" s="1"/>
      <c r="H124" s="62">
        <v>0</v>
      </c>
      <c r="I124" s="5">
        <f>$I$16</f>
        <v>0</v>
      </c>
      <c r="J124" s="1" t="str">
        <f>$J$16</f>
        <v>Other</v>
      </c>
      <c r="K124" s="28">
        <f t="shared" si="19"/>
        <v>0</v>
      </c>
    </row>
    <row r="125" spans="1:11" ht="15.45" x14ac:dyDescent="0.4">
      <c r="A125" s="12"/>
      <c r="B125" s="1"/>
      <c r="C125" s="7">
        <v>43403</v>
      </c>
      <c r="D125" s="8">
        <v>0</v>
      </c>
      <c r="E125" s="8">
        <v>0</v>
      </c>
      <c r="F125" s="9">
        <f>SUM(F118:F124)</f>
        <v>2764</v>
      </c>
      <c r="G125" s="1"/>
      <c r="H125" s="94">
        <f>SUM(H118:H124)</f>
        <v>132</v>
      </c>
      <c r="I125" s="1"/>
      <c r="J125" s="1"/>
      <c r="K125" s="50">
        <f>SUM(K118:K124)</f>
        <v>138.20000000000002</v>
      </c>
    </row>
    <row r="126" spans="1:11" ht="15.45" x14ac:dyDescent="0.4">
      <c r="A126" s="12"/>
      <c r="H126" s="28"/>
      <c r="K126" s="28"/>
    </row>
    <row r="127" spans="1:11" ht="15.45" x14ac:dyDescent="0.4">
      <c r="A127" s="12"/>
      <c r="B127" s="1" t="s">
        <v>0</v>
      </c>
      <c r="C127" s="1"/>
      <c r="D127" s="1"/>
      <c r="E127" s="1"/>
      <c r="F127" s="1"/>
      <c r="G127" s="1"/>
      <c r="H127" s="28"/>
      <c r="I127" s="1"/>
      <c r="J127" s="1"/>
      <c r="K127" s="28"/>
    </row>
    <row r="128" spans="1:11" ht="15.45" x14ac:dyDescent="0.4">
      <c r="A128" s="12">
        <v>11</v>
      </c>
      <c r="B128" s="21" t="s">
        <v>28</v>
      </c>
      <c r="C128" s="2" t="s">
        <v>2</v>
      </c>
      <c r="D128" s="2" t="s">
        <v>3</v>
      </c>
      <c r="E128" s="2" t="s">
        <v>4</v>
      </c>
      <c r="F128" s="2" t="s">
        <v>5</v>
      </c>
      <c r="G128" s="2"/>
      <c r="H128" s="52" t="s">
        <v>9</v>
      </c>
      <c r="I128" s="2" t="s">
        <v>6</v>
      </c>
      <c r="J128" s="2" t="s">
        <v>7</v>
      </c>
      <c r="K128" s="28"/>
    </row>
    <row r="129" spans="1:11" ht="15.45" x14ac:dyDescent="0.4">
      <c r="A129" s="12"/>
      <c r="B129" s="1"/>
      <c r="C129" s="2" t="s">
        <v>8</v>
      </c>
      <c r="D129" s="2" t="s">
        <v>9</v>
      </c>
      <c r="E129" s="2" t="s">
        <v>10</v>
      </c>
      <c r="F129" s="2" t="s">
        <v>11</v>
      </c>
      <c r="G129" s="2"/>
      <c r="H129" s="52" t="s">
        <v>44</v>
      </c>
      <c r="I129" s="2" t="s">
        <v>12</v>
      </c>
      <c r="J129" s="2" t="s">
        <v>13</v>
      </c>
      <c r="K129" s="52" t="s">
        <v>32</v>
      </c>
    </row>
    <row r="130" spans="1:11" ht="15.45" x14ac:dyDescent="0.4">
      <c r="A130" s="12"/>
      <c r="B130" s="1"/>
      <c r="C130" s="1"/>
      <c r="D130" s="1"/>
      <c r="E130" s="1"/>
      <c r="F130" s="4">
        <f>$H130*I130*$I$6</f>
        <v>144</v>
      </c>
      <c r="G130" s="4"/>
      <c r="H130" s="62">
        <v>4</v>
      </c>
      <c r="I130" s="1">
        <f>$I$10</f>
        <v>1.8</v>
      </c>
      <c r="J130" s="1" t="str">
        <f>$J$10</f>
        <v>Bulls</v>
      </c>
      <c r="K130" s="28">
        <f>IF(H130=0,0,H130*I130)</f>
        <v>7.2</v>
      </c>
    </row>
    <row r="131" spans="1:11" ht="15.45" x14ac:dyDescent="0.4">
      <c r="A131" s="12"/>
      <c r="B131" s="1"/>
      <c r="C131" s="1"/>
      <c r="D131" s="1"/>
      <c r="E131" s="1"/>
      <c r="F131" s="4">
        <f t="shared" ref="F131:F136" si="20">$H131*I131*$I$6</f>
        <v>0</v>
      </c>
      <c r="G131" s="1"/>
      <c r="H131" s="62">
        <v>0</v>
      </c>
      <c r="I131" s="1">
        <f>$I$11</f>
        <v>1.5</v>
      </c>
      <c r="J131" s="1" t="str">
        <f>$J$11</f>
        <v>Cow-Calf Pairs</v>
      </c>
      <c r="K131" s="28">
        <f t="shared" ref="K131:K136" si="21">IF(H131=0,0,H131*I131)</f>
        <v>0</v>
      </c>
    </row>
    <row r="132" spans="1:11" ht="15.45" x14ac:dyDescent="0.4">
      <c r="A132" s="12"/>
      <c r="B132" s="1"/>
      <c r="C132" s="1"/>
      <c r="D132" s="1"/>
      <c r="E132" s="1"/>
      <c r="F132" s="4">
        <f t="shared" si="20"/>
        <v>1980.0000000000002</v>
      </c>
      <c r="G132" s="1"/>
      <c r="H132" s="62">
        <v>90</v>
      </c>
      <c r="I132" s="1">
        <f>$I$12</f>
        <v>1.1000000000000001</v>
      </c>
      <c r="J132" s="1" t="str">
        <f>$J$12</f>
        <v>Cows - Open or Bred</v>
      </c>
      <c r="K132" s="28">
        <f t="shared" si="21"/>
        <v>99.000000000000014</v>
      </c>
    </row>
    <row r="133" spans="1:11" ht="15.45" x14ac:dyDescent="0.4">
      <c r="A133" s="12"/>
      <c r="B133" s="1"/>
      <c r="C133" s="1"/>
      <c r="D133" s="1"/>
      <c r="E133" s="1"/>
      <c r="F133" s="4">
        <f t="shared" si="20"/>
        <v>360</v>
      </c>
      <c r="G133" s="1"/>
      <c r="H133" s="62">
        <v>18</v>
      </c>
      <c r="I133" s="5">
        <f>$I$13</f>
        <v>1</v>
      </c>
      <c r="J133" s="1" t="str">
        <f>$J$13</f>
        <v>Heifers-Pregnant</v>
      </c>
      <c r="K133" s="28">
        <f t="shared" si="21"/>
        <v>18</v>
      </c>
    </row>
    <row r="134" spans="1:11" ht="15.45" x14ac:dyDescent="0.4">
      <c r="A134" s="12"/>
      <c r="B134" s="1"/>
      <c r="C134" s="1"/>
      <c r="D134" s="1"/>
      <c r="E134" s="1"/>
      <c r="F134" s="4">
        <f t="shared" si="20"/>
        <v>280</v>
      </c>
      <c r="G134" s="1"/>
      <c r="H134" s="62">
        <v>20</v>
      </c>
      <c r="I134" s="1">
        <f>$I$14</f>
        <v>0.7</v>
      </c>
      <c r="J134" s="1" t="str">
        <f>$J$14</f>
        <v>Heifers - Open</v>
      </c>
      <c r="K134" s="28">
        <f t="shared" si="21"/>
        <v>14</v>
      </c>
    </row>
    <row r="135" spans="1:11" ht="15.45" x14ac:dyDescent="0.4">
      <c r="A135" s="12"/>
      <c r="B135" s="1"/>
      <c r="C135" s="1"/>
      <c r="D135" s="1"/>
      <c r="E135" s="1"/>
      <c r="F135" s="4">
        <f t="shared" si="20"/>
        <v>0</v>
      </c>
      <c r="G135" s="1"/>
      <c r="H135" s="62">
        <v>0</v>
      </c>
      <c r="I135" s="5">
        <f>$I$15</f>
        <v>0</v>
      </c>
      <c r="J135" s="1" t="str">
        <f>$J$15</f>
        <v>Other</v>
      </c>
      <c r="K135" s="28">
        <f t="shared" si="21"/>
        <v>0</v>
      </c>
    </row>
    <row r="136" spans="1:11" ht="15.45" x14ac:dyDescent="0.4">
      <c r="A136" s="12"/>
      <c r="B136" s="1"/>
      <c r="C136" s="1"/>
      <c r="D136" s="1"/>
      <c r="E136" s="1"/>
      <c r="F136" s="4">
        <f t="shared" si="20"/>
        <v>0</v>
      </c>
      <c r="G136" s="1"/>
      <c r="H136" s="62">
        <v>0</v>
      </c>
      <c r="I136" s="5">
        <f>$I$16</f>
        <v>0</v>
      </c>
      <c r="J136" s="1" t="str">
        <f>$J$16</f>
        <v>Other</v>
      </c>
      <c r="K136" s="28">
        <f t="shared" si="21"/>
        <v>0</v>
      </c>
    </row>
    <row r="137" spans="1:11" ht="15.45" x14ac:dyDescent="0.4">
      <c r="A137" s="12"/>
      <c r="B137" s="1"/>
      <c r="C137" s="7">
        <v>43434</v>
      </c>
      <c r="D137" s="8">
        <v>0</v>
      </c>
      <c r="E137" s="8">
        <v>0</v>
      </c>
      <c r="F137" s="9">
        <f>SUM(F130:F136)</f>
        <v>2764</v>
      </c>
      <c r="G137" s="1"/>
      <c r="H137" s="94">
        <f>SUM(H130:H136)</f>
        <v>132</v>
      </c>
      <c r="I137" s="1"/>
      <c r="J137" s="1"/>
      <c r="K137" s="50">
        <f>SUM(K130:K136)</f>
        <v>138.20000000000002</v>
      </c>
    </row>
    <row r="138" spans="1:11" ht="15.45" x14ac:dyDescent="0.4">
      <c r="A138" s="12"/>
      <c r="H138" s="28"/>
      <c r="K138" s="28"/>
    </row>
    <row r="139" spans="1:11" ht="15.45" x14ac:dyDescent="0.4">
      <c r="A139" s="12"/>
      <c r="B139" s="1" t="s">
        <v>0</v>
      </c>
      <c r="C139" s="1"/>
      <c r="D139" s="1"/>
      <c r="E139" s="1"/>
      <c r="F139" s="1"/>
      <c r="G139" s="1"/>
      <c r="H139" s="28"/>
      <c r="I139" s="1"/>
      <c r="J139" s="1"/>
      <c r="K139" s="28"/>
    </row>
    <row r="140" spans="1:11" ht="15.45" x14ac:dyDescent="0.4">
      <c r="A140" s="12">
        <v>12</v>
      </c>
      <c r="B140" s="21" t="s">
        <v>29</v>
      </c>
      <c r="C140" s="2" t="s">
        <v>2</v>
      </c>
      <c r="D140" s="2" t="s">
        <v>3</v>
      </c>
      <c r="E140" s="2" t="s">
        <v>4</v>
      </c>
      <c r="F140" s="2" t="s">
        <v>5</v>
      </c>
      <c r="G140" s="2"/>
      <c r="H140" s="52" t="s">
        <v>9</v>
      </c>
      <c r="I140" s="2" t="s">
        <v>6</v>
      </c>
      <c r="J140" s="2" t="s">
        <v>7</v>
      </c>
      <c r="K140" s="28"/>
    </row>
    <row r="141" spans="1:11" ht="15.45" x14ac:dyDescent="0.4">
      <c r="A141" s="12"/>
      <c r="B141" s="1"/>
      <c r="C141" s="2" t="s">
        <v>8</v>
      </c>
      <c r="D141" s="2" t="s">
        <v>9</v>
      </c>
      <c r="E141" s="2" t="s">
        <v>10</v>
      </c>
      <c r="F141" s="2" t="s">
        <v>11</v>
      </c>
      <c r="G141" s="2"/>
      <c r="H141" s="52" t="s">
        <v>44</v>
      </c>
      <c r="I141" s="2" t="s">
        <v>12</v>
      </c>
      <c r="J141" s="2" t="s">
        <v>13</v>
      </c>
      <c r="K141" s="52" t="s">
        <v>32</v>
      </c>
    </row>
    <row r="142" spans="1:11" x14ac:dyDescent="0.35">
      <c r="B142" s="1"/>
      <c r="C142" s="1"/>
      <c r="D142" s="1"/>
      <c r="E142" s="1"/>
      <c r="F142" s="4">
        <f>$H142*I142*$I$6</f>
        <v>144</v>
      </c>
      <c r="G142" s="4"/>
      <c r="H142" s="62">
        <v>4</v>
      </c>
      <c r="I142" s="1">
        <f>$I$10</f>
        <v>1.8</v>
      </c>
      <c r="J142" s="1" t="str">
        <f>$J$10</f>
        <v>Bulls</v>
      </c>
      <c r="K142" s="28">
        <f>IF(H142=0,0,H142*I142)</f>
        <v>7.2</v>
      </c>
    </row>
    <row r="143" spans="1:11" x14ac:dyDescent="0.35">
      <c r="B143" s="1"/>
      <c r="C143" s="1"/>
      <c r="D143" s="1"/>
      <c r="E143" s="1"/>
      <c r="F143" s="4">
        <f t="shared" ref="F143:F148" si="22">$H143*I143*$I$6</f>
        <v>0</v>
      </c>
      <c r="G143" s="1"/>
      <c r="H143" s="62">
        <v>0</v>
      </c>
      <c r="I143" s="1">
        <f>$I$11</f>
        <v>1.5</v>
      </c>
      <c r="J143" s="1" t="str">
        <f>$J$11</f>
        <v>Cow-Calf Pairs</v>
      </c>
      <c r="K143" s="28">
        <f t="shared" ref="K143:K148" si="23">IF(H143=0,0,H143*I143)</f>
        <v>0</v>
      </c>
    </row>
    <row r="144" spans="1:11" x14ac:dyDescent="0.35">
      <c r="B144" s="1"/>
      <c r="C144" s="1"/>
      <c r="D144" s="1"/>
      <c r="E144" s="1"/>
      <c r="F144" s="4">
        <f t="shared" si="22"/>
        <v>1980.0000000000002</v>
      </c>
      <c r="G144" s="1"/>
      <c r="H144" s="62">
        <v>90</v>
      </c>
      <c r="I144" s="1">
        <f>$I$12</f>
        <v>1.1000000000000001</v>
      </c>
      <c r="J144" s="1" t="str">
        <f>$J$12</f>
        <v>Cows - Open or Bred</v>
      </c>
      <c r="K144" s="28">
        <f t="shared" si="23"/>
        <v>99.000000000000014</v>
      </c>
    </row>
    <row r="145" spans="2:13" x14ac:dyDescent="0.35">
      <c r="B145" s="1"/>
      <c r="C145" s="1"/>
      <c r="D145" s="1"/>
      <c r="E145" s="1"/>
      <c r="F145" s="4">
        <f t="shared" si="22"/>
        <v>360</v>
      </c>
      <c r="G145" s="1"/>
      <c r="H145" s="62">
        <v>18</v>
      </c>
      <c r="I145" s="5">
        <f>$I$13</f>
        <v>1</v>
      </c>
      <c r="J145" s="1" t="str">
        <f>$J$13</f>
        <v>Heifers-Pregnant</v>
      </c>
      <c r="K145" s="28">
        <f t="shared" si="23"/>
        <v>18</v>
      </c>
    </row>
    <row r="146" spans="2:13" x14ac:dyDescent="0.35">
      <c r="B146" s="1"/>
      <c r="C146" s="1"/>
      <c r="D146" s="1"/>
      <c r="E146" s="1"/>
      <c r="F146" s="4">
        <f t="shared" si="22"/>
        <v>280</v>
      </c>
      <c r="G146" s="1"/>
      <c r="H146" s="62">
        <v>20</v>
      </c>
      <c r="I146" s="1">
        <f>$I$14</f>
        <v>0.7</v>
      </c>
      <c r="J146" s="1" t="str">
        <f>$J$14</f>
        <v>Heifers - Open</v>
      </c>
      <c r="K146" s="28">
        <f t="shared" si="23"/>
        <v>14</v>
      </c>
    </row>
    <row r="147" spans="2:13" x14ac:dyDescent="0.35">
      <c r="B147" s="1"/>
      <c r="C147" s="1"/>
      <c r="D147" s="1"/>
      <c r="E147" s="1"/>
      <c r="F147" s="4">
        <f t="shared" si="22"/>
        <v>0</v>
      </c>
      <c r="G147" s="1"/>
      <c r="H147" s="62">
        <v>0</v>
      </c>
      <c r="I147" s="5">
        <f>$I$15</f>
        <v>0</v>
      </c>
      <c r="J147" s="1" t="str">
        <f>$J$15</f>
        <v>Other</v>
      </c>
      <c r="K147" s="28">
        <f t="shared" si="23"/>
        <v>0</v>
      </c>
    </row>
    <row r="148" spans="2:13" x14ac:dyDescent="0.35">
      <c r="B148" s="1"/>
      <c r="C148" s="1"/>
      <c r="D148" s="1"/>
      <c r="E148" s="1"/>
      <c r="F148" s="4">
        <f t="shared" si="22"/>
        <v>0</v>
      </c>
      <c r="G148" s="1"/>
      <c r="H148" s="62">
        <v>0</v>
      </c>
      <c r="I148" s="5">
        <f>$I$16</f>
        <v>0</v>
      </c>
      <c r="J148" s="1" t="str">
        <f>$J$16</f>
        <v>Other</v>
      </c>
      <c r="K148" s="28">
        <f t="shared" si="23"/>
        <v>0</v>
      </c>
    </row>
    <row r="149" spans="2:13" ht="15.45" x14ac:dyDescent="0.4">
      <c r="B149" s="1"/>
      <c r="C149" s="7">
        <v>43464</v>
      </c>
      <c r="D149" s="8">
        <v>0</v>
      </c>
      <c r="E149" s="8">
        <v>0</v>
      </c>
      <c r="F149" s="9">
        <f>SUM(F142:F148)</f>
        <v>2764</v>
      </c>
      <c r="G149" s="1"/>
      <c r="H149" s="94">
        <f>SUM(H142:H148)</f>
        <v>132</v>
      </c>
      <c r="I149" s="1"/>
      <c r="J149" s="1"/>
      <c r="K149" s="50">
        <f>SUM(K142:K148)</f>
        <v>138.20000000000002</v>
      </c>
    </row>
    <row r="150" spans="2:13" ht="15.45" x14ac:dyDescent="0.4">
      <c r="K150" s="53" t="s">
        <v>34</v>
      </c>
    </row>
    <row r="151" spans="2:13" ht="15.45" x14ac:dyDescent="0.4">
      <c r="C151" s="12" t="s">
        <v>31</v>
      </c>
      <c r="F151" s="11">
        <f>F149+F137+F125+F113+F101+F89+F77+F65+F53+F41+F29+F17</f>
        <v>37448</v>
      </c>
      <c r="H151" s="53">
        <f>H149+H137+H125+H113+H101+H89+H77+H65+H53+H41+H29+H17</f>
        <v>1512</v>
      </c>
      <c r="J151" s="12" t="s">
        <v>31</v>
      </c>
      <c r="K151" s="53">
        <f>K149+K137+K125+K113+K101+K89+K77+K65+K53+K41+K29+K17</f>
        <v>1872.4000000000003</v>
      </c>
      <c r="M151" s="95"/>
    </row>
    <row r="152" spans="2:13" x14ac:dyDescent="0.35">
      <c r="K152" s="28"/>
    </row>
    <row r="153" spans="2:13" ht="15.45" x14ac:dyDescent="0.4">
      <c r="K153" s="53" t="s">
        <v>33</v>
      </c>
    </row>
    <row r="154" spans="2:13" ht="15.45" x14ac:dyDescent="0.4">
      <c r="H154" s="12" t="s">
        <v>42</v>
      </c>
      <c r="J154" s="97">
        <f>H3</f>
        <v>1000</v>
      </c>
      <c r="K154" s="53">
        <f>K151/12</f>
        <v>156.03333333333336</v>
      </c>
    </row>
    <row r="155" spans="2:13" ht="15.45" x14ac:dyDescent="0.4">
      <c r="H155" s="12" t="s">
        <v>43</v>
      </c>
      <c r="J155" s="10">
        <f>IF(K154=0,0,J154/K154)</f>
        <v>6.4088869899594094</v>
      </c>
      <c r="K155" s="28"/>
    </row>
    <row r="156" spans="2:13" ht="15.45" x14ac:dyDescent="0.4">
      <c r="H156" s="12"/>
      <c r="J156" s="10"/>
      <c r="K156" s="28"/>
    </row>
    <row r="157" spans="2:13" ht="15.45" x14ac:dyDescent="0.4">
      <c r="H157" s="12" t="s">
        <v>130</v>
      </c>
      <c r="K157" s="53" t="s">
        <v>32</v>
      </c>
    </row>
    <row r="158" spans="2:13" x14ac:dyDescent="0.35">
      <c r="H158" s="28">
        <f>H10+H22+H34+H46+H58+H70+H82+H94+H106+H118+H130+H142</f>
        <v>48</v>
      </c>
      <c r="J158" s="1" t="str">
        <f>$J$10</f>
        <v>Bulls</v>
      </c>
      <c r="K158" s="28">
        <f>K10+K22+K34+K46+K58+K70+K82+K94+K106+K118+K130+K142</f>
        <v>86.40000000000002</v>
      </c>
      <c r="L158" s="96"/>
    </row>
    <row r="159" spans="2:13" x14ac:dyDescent="0.35">
      <c r="H159" s="28">
        <f t="shared" ref="H159:H164" si="24">H11+H23+H35+H47+H59+H71+H83+H95+H107+H119+H131+H143</f>
        <v>700</v>
      </c>
      <c r="J159" s="1" t="str">
        <f>$J$11</f>
        <v>Cow-Calf Pairs</v>
      </c>
      <c r="K159" s="28">
        <f t="shared" ref="K159:K164" si="25">K11+K23+K35+K47+K59+K71+K83+K95+K107+K119+K131+K143</f>
        <v>1050</v>
      </c>
    </row>
    <row r="160" spans="2:13" x14ac:dyDescent="0.35">
      <c r="H160" s="28">
        <f t="shared" si="24"/>
        <v>440</v>
      </c>
      <c r="J160" s="1" t="str">
        <f>$J$12</f>
        <v>Cows - Open or Bred</v>
      </c>
      <c r="K160" s="28">
        <f t="shared" si="25"/>
        <v>484.00000000000006</v>
      </c>
    </row>
    <row r="161" spans="6:12" x14ac:dyDescent="0.35">
      <c r="H161" s="28">
        <f t="shared" si="24"/>
        <v>84</v>
      </c>
      <c r="J161" s="1" t="str">
        <f>$J$13</f>
        <v>Heifers-Pregnant</v>
      </c>
      <c r="K161" s="28">
        <f t="shared" si="25"/>
        <v>84</v>
      </c>
    </row>
    <row r="162" spans="6:12" x14ac:dyDescent="0.35">
      <c r="H162" s="28">
        <f t="shared" si="24"/>
        <v>240</v>
      </c>
      <c r="J162" s="1" t="str">
        <f>$J$14</f>
        <v>Heifers - Open</v>
      </c>
      <c r="K162" s="28">
        <f t="shared" si="25"/>
        <v>168</v>
      </c>
    </row>
    <row r="163" spans="6:12" x14ac:dyDescent="0.35">
      <c r="H163" s="28">
        <f t="shared" si="24"/>
        <v>0</v>
      </c>
      <c r="J163" s="1" t="str">
        <f>$J$15</f>
        <v>Other</v>
      </c>
      <c r="K163" s="28">
        <f t="shared" si="25"/>
        <v>0</v>
      </c>
    </row>
    <row r="164" spans="6:12" x14ac:dyDescent="0.35">
      <c r="H164" s="28">
        <f t="shared" si="24"/>
        <v>0</v>
      </c>
      <c r="J164" s="1" t="str">
        <f>$J$16</f>
        <v>Other</v>
      </c>
      <c r="K164" s="28">
        <f t="shared" si="25"/>
        <v>0</v>
      </c>
    </row>
    <row r="165" spans="6:12" ht="15.45" x14ac:dyDescent="0.4">
      <c r="F165" s="12" t="s">
        <v>35</v>
      </c>
      <c r="G165" s="12"/>
      <c r="H165" s="71">
        <f>SUM(H158:H164)</f>
        <v>1512</v>
      </c>
      <c r="I165" s="12"/>
      <c r="J165" s="12"/>
      <c r="K165" s="71">
        <f>SUM(K158:K164)</f>
        <v>1872.4</v>
      </c>
      <c r="L165" s="95"/>
    </row>
    <row r="166" spans="6:12" ht="15.45" x14ac:dyDescent="0.4">
      <c r="J166" s="12" t="s">
        <v>141</v>
      </c>
      <c r="K166" s="96">
        <f>K165/12</f>
        <v>156.03333333333333</v>
      </c>
    </row>
    <row r="168" spans="6:12" x14ac:dyDescent="0.35">
      <c r="F168" t="s">
        <v>139</v>
      </c>
      <c r="H168" s="85">
        <f>H165/12</f>
        <v>126</v>
      </c>
      <c r="K168" s="96"/>
    </row>
  </sheetData>
  <sheetProtection sheet="1" objects="1" scenarios="1"/>
  <mergeCells count="4">
    <mergeCell ref="B1:K1"/>
    <mergeCell ref="C4:D4"/>
    <mergeCell ref="E3:F3"/>
    <mergeCell ref="C3:D3"/>
  </mergeCells>
  <pageMargins left="0.7" right="0.7" top="0.75" bottom="0.75" header="0.3" footer="0.3"/>
  <pageSetup scale="71" orientation="portrait" horizontalDpi="4294967295" verticalDpi="4294967295" r:id="rId1"/>
  <headerFooter>
    <oddFooter>&amp;L&amp;F&amp;R&amp;A
Page &amp;P of  &amp;N</oddFooter>
  </headerFooter>
  <rowBreaks count="2" manualBreakCount="2">
    <brk id="53" min="1" max="10" man="1"/>
    <brk id="102" min="1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96FE6-D8F2-40A8-80D9-7AAF543FD46F}">
  <sheetPr>
    <pageSetUpPr fitToPage="1"/>
  </sheetPr>
  <dimension ref="B1:S27"/>
  <sheetViews>
    <sheetView tabSelected="1" workbookViewId="0">
      <selection activeCell="G19" sqref="G19"/>
    </sheetView>
  </sheetViews>
  <sheetFormatPr defaultRowHeight="15" x14ac:dyDescent="0.35"/>
  <cols>
    <col min="1" max="1" width="4.0625" customWidth="1"/>
    <col min="2" max="2" width="11.375" customWidth="1"/>
    <col min="4" max="4" width="9.6875" customWidth="1"/>
    <col min="6" max="6" width="11.5" customWidth="1"/>
    <col min="7" max="7" width="17.8125" customWidth="1"/>
  </cols>
  <sheetData>
    <row r="1" spans="2:7" ht="15.45" x14ac:dyDescent="0.4">
      <c r="B1" s="123" t="s">
        <v>136</v>
      </c>
      <c r="C1" s="123"/>
      <c r="D1" s="123"/>
      <c r="E1" s="123"/>
      <c r="F1" s="123"/>
      <c r="G1" s="123"/>
    </row>
    <row r="2" spans="2:7" ht="15.45" x14ac:dyDescent="0.4">
      <c r="B2" s="108" t="s">
        <v>100</v>
      </c>
      <c r="C2" s="119" t="s">
        <v>80</v>
      </c>
      <c r="D2" s="120"/>
      <c r="E2" s="106"/>
      <c r="F2" s="106"/>
      <c r="G2" s="106"/>
    </row>
    <row r="3" spans="2:7" ht="15.45" x14ac:dyDescent="0.4">
      <c r="B3" s="21" t="s">
        <v>134</v>
      </c>
      <c r="C3" s="119" t="s">
        <v>114</v>
      </c>
      <c r="D3" s="120"/>
      <c r="E3" s="106"/>
      <c r="F3" s="106"/>
      <c r="G3" s="106"/>
    </row>
    <row r="4" spans="2:7" ht="15.45" x14ac:dyDescent="0.4">
      <c r="B4" s="108" t="s">
        <v>40</v>
      </c>
      <c r="C4" s="78">
        <v>2018</v>
      </c>
      <c r="D4" s="1"/>
    </row>
    <row r="5" spans="2:7" ht="15.45" x14ac:dyDescent="0.4">
      <c r="B5" s="103"/>
      <c r="C5" s="111"/>
      <c r="D5" s="1"/>
    </row>
    <row r="6" spans="2:7" x14ac:dyDescent="0.35">
      <c r="B6" s="80" t="s">
        <v>0</v>
      </c>
      <c r="C6" t="s">
        <v>116</v>
      </c>
    </row>
    <row r="7" spans="2:7" ht="15.45" x14ac:dyDescent="0.4">
      <c r="B7" s="86"/>
      <c r="C7" s="12" t="s">
        <v>118</v>
      </c>
      <c r="D7" s="12" t="s">
        <v>117</v>
      </c>
    </row>
    <row r="8" spans="2:7" x14ac:dyDescent="0.35">
      <c r="B8" t="s">
        <v>36</v>
      </c>
      <c r="C8" s="84">
        <f>'B. Monthly Income &amp; AUM Summary'!G11</f>
        <v>12.970000000000002</v>
      </c>
      <c r="D8" s="66">
        <f t="shared" ref="D8:D18" si="0">IF($C8=0,0,C8/$C$20)</f>
        <v>8.5270324020656849E-3</v>
      </c>
    </row>
    <row r="9" spans="2:7" x14ac:dyDescent="0.35">
      <c r="B9" t="s">
        <v>37</v>
      </c>
      <c r="C9" s="84">
        <f>'B. Monthly Income &amp; AUM Summary'!G12</f>
        <v>19.455000000000002</v>
      </c>
      <c r="D9" s="66">
        <f t="shared" si="0"/>
        <v>1.2790548603098527E-2</v>
      </c>
    </row>
    <row r="10" spans="2:7" x14ac:dyDescent="0.35">
      <c r="B10" t="s">
        <v>20</v>
      </c>
      <c r="C10" s="84">
        <f>'B. Monthly Income &amp; AUM Summary'!G13</f>
        <v>171.20000000000002</v>
      </c>
      <c r="D10" s="66">
        <f t="shared" si="0"/>
        <v>0.11255419793628721</v>
      </c>
    </row>
    <row r="11" spans="2:7" x14ac:dyDescent="0.35">
      <c r="B11" t="s">
        <v>21</v>
      </c>
      <c r="C11" s="84">
        <f>'B. Monthly Income &amp; AUM Summary'!G14</f>
        <v>171.20000000000002</v>
      </c>
      <c r="D11" s="66">
        <f t="shared" si="0"/>
        <v>0.11255419793628721</v>
      </c>
    </row>
    <row r="12" spans="2:7" x14ac:dyDescent="0.35">
      <c r="B12" t="s">
        <v>22</v>
      </c>
      <c r="C12" s="84">
        <f>'B. Monthly Income &amp; AUM Summary'!G15</f>
        <v>171.20000000000002</v>
      </c>
      <c r="D12" s="66">
        <f t="shared" si="0"/>
        <v>0.11255419793628721</v>
      </c>
    </row>
    <row r="13" spans="2:7" x14ac:dyDescent="0.35">
      <c r="B13" t="s">
        <v>23</v>
      </c>
      <c r="C13" s="84">
        <f>'B. Monthly Income &amp; AUM Summary'!G16</f>
        <v>171.20000000000002</v>
      </c>
      <c r="D13" s="66">
        <f t="shared" si="0"/>
        <v>0.11255419793628721</v>
      </c>
    </row>
    <row r="14" spans="2:7" x14ac:dyDescent="0.35">
      <c r="B14" t="s">
        <v>24</v>
      </c>
      <c r="C14" s="84">
        <f>'B. Monthly Income &amp; AUM Summary'!G17</f>
        <v>171.20000000000002</v>
      </c>
      <c r="D14" s="66">
        <f t="shared" si="0"/>
        <v>0.11255419793628721</v>
      </c>
    </row>
    <row r="15" spans="2:7" x14ac:dyDescent="0.35">
      <c r="B15" t="s">
        <v>25</v>
      </c>
      <c r="C15" s="84">
        <f>'B. Monthly Income &amp; AUM Summary'!G18</f>
        <v>171.20000000000002</v>
      </c>
      <c r="D15" s="66">
        <f t="shared" si="0"/>
        <v>0.11255419793628721</v>
      </c>
    </row>
    <row r="16" spans="2:7" x14ac:dyDescent="0.35">
      <c r="B16" t="s">
        <v>38</v>
      </c>
      <c r="C16" s="84">
        <f>'B. Monthly Income &amp; AUM Summary'!G19</f>
        <v>171.20000000000002</v>
      </c>
      <c r="D16" s="66">
        <f t="shared" si="0"/>
        <v>0.11255419793628721</v>
      </c>
    </row>
    <row r="17" spans="2:19" x14ac:dyDescent="0.35">
      <c r="B17" t="s">
        <v>27</v>
      </c>
      <c r="C17" s="84">
        <f>'B. Monthly Income &amp; AUM Summary'!G20</f>
        <v>138.20000000000002</v>
      </c>
      <c r="D17" s="66">
        <f t="shared" si="0"/>
        <v>9.0858587352773912E-2</v>
      </c>
    </row>
    <row r="18" spans="2:19" x14ac:dyDescent="0.35">
      <c r="B18" t="s">
        <v>28</v>
      </c>
      <c r="C18" s="84">
        <f>'B. Monthly Income &amp; AUM Summary'!G21</f>
        <v>138.20000000000002</v>
      </c>
      <c r="D18" s="66">
        <f t="shared" si="0"/>
        <v>9.0858587352773912E-2</v>
      </c>
    </row>
    <row r="19" spans="2:19" x14ac:dyDescent="0.35">
      <c r="B19" t="s">
        <v>29</v>
      </c>
      <c r="C19" s="84">
        <f>'B. Monthly Income &amp; AUM Summary'!G22</f>
        <v>13.820000000000002</v>
      </c>
      <c r="D19" s="66">
        <f>IF($C19=0,0,C19/$C$20)</f>
        <v>9.0858587352773915E-3</v>
      </c>
    </row>
    <row r="20" spans="2:19" ht="15.45" x14ac:dyDescent="0.4">
      <c r="B20" s="12" t="s">
        <v>35</v>
      </c>
      <c r="C20" s="61">
        <f>SUM(C8:C19)</f>
        <v>1521.0450000000003</v>
      </c>
    </row>
    <row r="21" spans="2:19" x14ac:dyDescent="0.35">
      <c r="B21" s="70" t="s">
        <v>138</v>
      </c>
    </row>
    <row r="22" spans="2:19" x14ac:dyDescent="0.35">
      <c r="H22" s="69" t="s">
        <v>1</v>
      </c>
      <c r="I22" s="69" t="s">
        <v>18</v>
      </c>
      <c r="J22" s="69" t="s">
        <v>20</v>
      </c>
      <c r="K22" s="69" t="s">
        <v>21</v>
      </c>
      <c r="L22" s="69" t="s">
        <v>22</v>
      </c>
      <c r="M22" s="69" t="s">
        <v>23</v>
      </c>
      <c r="N22" s="69" t="s">
        <v>24</v>
      </c>
      <c r="O22" s="69" t="s">
        <v>110</v>
      </c>
      <c r="P22" s="69" t="s">
        <v>26</v>
      </c>
      <c r="Q22" s="69" t="s">
        <v>111</v>
      </c>
      <c r="R22" s="69" t="s">
        <v>112</v>
      </c>
      <c r="S22" s="69" t="s">
        <v>113</v>
      </c>
    </row>
    <row r="23" spans="2:19" x14ac:dyDescent="0.35">
      <c r="H23" s="115">
        <f>$C8</f>
        <v>12.970000000000002</v>
      </c>
      <c r="I23" s="115">
        <f>$C9</f>
        <v>19.455000000000002</v>
      </c>
      <c r="J23" s="115">
        <f>$C10</f>
        <v>171.20000000000002</v>
      </c>
      <c r="K23" s="115">
        <f>$C11</f>
        <v>171.20000000000002</v>
      </c>
      <c r="L23" s="115">
        <f>$C12</f>
        <v>171.20000000000002</v>
      </c>
      <c r="M23" s="115">
        <f>$C13</f>
        <v>171.20000000000002</v>
      </c>
      <c r="N23" s="115">
        <f>$C14</f>
        <v>171.20000000000002</v>
      </c>
      <c r="O23" s="115">
        <f>$C15</f>
        <v>171.20000000000002</v>
      </c>
      <c r="P23" s="115">
        <f>$C16</f>
        <v>171.20000000000002</v>
      </c>
      <c r="Q23" s="115">
        <f>$C17</f>
        <v>138.20000000000002</v>
      </c>
      <c r="R23" s="115">
        <f>$C18</f>
        <v>138.20000000000002</v>
      </c>
      <c r="S23" s="115">
        <f>$C19</f>
        <v>13.820000000000002</v>
      </c>
    </row>
    <row r="27" spans="2:19" ht="15.45" x14ac:dyDescent="0.4">
      <c r="I27" s="12"/>
    </row>
  </sheetData>
  <sheetProtection sheet="1" objects="1" scenarios="1"/>
  <mergeCells count="3">
    <mergeCell ref="B1:G1"/>
    <mergeCell ref="C2:D2"/>
    <mergeCell ref="C3:D3"/>
  </mergeCells>
  <pageMargins left="0.95" right="0.45" top="0.75" bottom="0.75" header="0.3" footer="0.3"/>
  <pageSetup orientation="portrait" horizontalDpi="4294967295" verticalDpi="4294967295" r:id="rId1"/>
  <headerFooter>
    <oddFooter>&amp;L&amp;F&amp;R&amp;A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6DCA5-A5EB-4067-80F4-F0FAE13B2910}">
  <sheetPr>
    <pageSetUpPr fitToPage="1"/>
  </sheetPr>
  <dimension ref="B1:K35"/>
  <sheetViews>
    <sheetView topLeftCell="A13" workbookViewId="0">
      <selection activeCell="F27" sqref="F27"/>
    </sheetView>
  </sheetViews>
  <sheetFormatPr defaultRowHeight="15" x14ac:dyDescent="0.35"/>
  <cols>
    <col min="1" max="1" width="4.1875" customWidth="1"/>
    <col min="2" max="2" width="18" customWidth="1"/>
    <col min="3" max="3" width="10" customWidth="1"/>
    <col min="4" max="4" width="10.125" customWidth="1"/>
    <col min="5" max="5" width="24.625" customWidth="1"/>
    <col min="6" max="6" width="9.5625" customWidth="1"/>
  </cols>
  <sheetData>
    <row r="1" spans="2:11" ht="15.45" x14ac:dyDescent="0.4">
      <c r="B1" s="116" t="s">
        <v>88</v>
      </c>
      <c r="C1" s="126"/>
      <c r="D1" s="126"/>
      <c r="E1" s="126"/>
      <c r="F1" s="126"/>
      <c r="G1" s="126"/>
      <c r="H1" s="39"/>
      <c r="I1" s="39"/>
      <c r="J1" s="39"/>
      <c r="K1" s="40"/>
    </row>
    <row r="2" spans="2:11" ht="15.45" x14ac:dyDescent="0.4">
      <c r="B2" s="116" t="s">
        <v>89</v>
      </c>
      <c r="C2" s="126"/>
      <c r="D2" s="126"/>
      <c r="E2" s="126"/>
      <c r="F2" s="126"/>
      <c r="G2" s="126"/>
      <c r="H2" s="18"/>
    </row>
    <row r="3" spans="2:11" ht="15.45" x14ac:dyDescent="0.4">
      <c r="B3" s="38"/>
      <c r="C3" s="41"/>
      <c r="D3" s="41"/>
      <c r="E3" s="41"/>
      <c r="F3" s="39"/>
      <c r="G3" s="39"/>
      <c r="H3" s="40"/>
    </row>
    <row r="4" spans="2:11" ht="15.45" x14ac:dyDescent="0.4">
      <c r="B4" s="108" t="s">
        <v>100</v>
      </c>
      <c r="C4" s="107" t="str">
        <f>'A. AUM Summary'!C2:D2</f>
        <v>Blank</v>
      </c>
      <c r="D4" s="32"/>
      <c r="E4" s="19"/>
      <c r="F4" s="17"/>
      <c r="G4" s="17"/>
      <c r="H4" s="18"/>
    </row>
    <row r="5" spans="2:11" ht="15.45" x14ac:dyDescent="0.4">
      <c r="B5" s="21" t="s">
        <v>134</v>
      </c>
      <c r="C5" s="107" t="str">
        <f>'A. AUM Summary'!C3:D3</f>
        <v>Example</v>
      </c>
      <c r="D5" s="32"/>
      <c r="E5" s="14"/>
      <c r="F5" s="17"/>
      <c r="G5" s="17"/>
      <c r="H5" s="18"/>
    </row>
    <row r="6" spans="2:11" ht="15.45" x14ac:dyDescent="0.4">
      <c r="B6" s="36" t="s">
        <v>40</v>
      </c>
      <c r="C6" s="107">
        <f>'A. AUM Summary'!C4:D4</f>
        <v>2018</v>
      </c>
      <c r="D6" s="114"/>
      <c r="E6" s="21" t="s">
        <v>106</v>
      </c>
      <c r="F6" s="79">
        <f>'1. Monthly Lease Calculator'!I6</f>
        <v>20</v>
      </c>
      <c r="G6" s="17"/>
      <c r="H6" s="18"/>
    </row>
    <row r="7" spans="2:11" ht="15.45" x14ac:dyDescent="0.4">
      <c r="B7" s="124" t="s">
        <v>74</v>
      </c>
      <c r="C7" s="125"/>
      <c r="D7" s="74">
        <f>'1. Monthly Lease Calculator'!H3</f>
        <v>1000</v>
      </c>
      <c r="E7" s="27"/>
      <c r="F7" s="25"/>
      <c r="G7" s="25"/>
      <c r="H7" s="26"/>
    </row>
    <row r="9" spans="2:11" ht="15.45" x14ac:dyDescent="0.4">
      <c r="B9" s="14" t="s">
        <v>0</v>
      </c>
      <c r="C9" s="14" t="s">
        <v>5</v>
      </c>
      <c r="D9" s="14" t="s">
        <v>35</v>
      </c>
      <c r="F9" s="76" t="s">
        <v>107</v>
      </c>
      <c r="G9" s="76" t="s">
        <v>108</v>
      </c>
    </row>
    <row r="10" spans="2:11" ht="15.45" x14ac:dyDescent="0.4">
      <c r="B10" s="14"/>
      <c r="C10" s="14" t="s">
        <v>45</v>
      </c>
      <c r="D10" s="14" t="s">
        <v>97</v>
      </c>
      <c r="E10" s="76" t="s">
        <v>39</v>
      </c>
      <c r="F10" s="76" t="s">
        <v>108</v>
      </c>
      <c r="G10" s="76" t="s">
        <v>109</v>
      </c>
      <c r="I10" t="s">
        <v>103</v>
      </c>
    </row>
    <row r="11" spans="2:11" x14ac:dyDescent="0.35">
      <c r="B11" t="s">
        <v>36</v>
      </c>
      <c r="C11" s="57">
        <f>'1. Monthly Lease Calculator'!F17</f>
        <v>2594</v>
      </c>
      <c r="D11" s="23">
        <f>'1. Monthly Lease Calculator'!K17</f>
        <v>129.70000000000002</v>
      </c>
      <c r="E11" s="16"/>
      <c r="F11" s="81">
        <v>10</v>
      </c>
      <c r="G11" s="82">
        <f t="shared" ref="G11:G22" si="0">D11*F11*0.01</f>
        <v>12.970000000000002</v>
      </c>
      <c r="I11">
        <f>IF(D11&gt;0,1,0)</f>
        <v>1</v>
      </c>
    </row>
    <row r="12" spans="2:11" x14ac:dyDescent="0.35">
      <c r="B12" t="s">
        <v>37</v>
      </c>
      <c r="C12" s="57">
        <f>'1. Monthly Lease Calculator'!F29</f>
        <v>2594</v>
      </c>
      <c r="D12" s="23">
        <f>'1. Monthly Lease Calculator'!K29</f>
        <v>129.70000000000002</v>
      </c>
      <c r="E12" s="16"/>
      <c r="F12" s="81">
        <v>15</v>
      </c>
      <c r="G12" s="82">
        <f t="shared" si="0"/>
        <v>19.455000000000002</v>
      </c>
      <c r="I12">
        <f t="shared" ref="I12:I22" si="1">IF(D12&gt;0,1,0)</f>
        <v>1</v>
      </c>
    </row>
    <row r="13" spans="2:11" x14ac:dyDescent="0.35">
      <c r="B13" t="s">
        <v>20</v>
      </c>
      <c r="C13" s="57">
        <f>'1. Monthly Lease Calculator'!F41</f>
        <v>3424</v>
      </c>
      <c r="D13" s="23">
        <f>'1. Monthly Lease Calculator'!K41</f>
        <v>171.2</v>
      </c>
      <c r="E13" s="16"/>
      <c r="F13" s="81">
        <v>100</v>
      </c>
      <c r="G13" s="82">
        <f t="shared" si="0"/>
        <v>171.20000000000002</v>
      </c>
      <c r="I13">
        <f t="shared" si="1"/>
        <v>1</v>
      </c>
    </row>
    <row r="14" spans="2:11" x14ac:dyDescent="0.35">
      <c r="B14" t="s">
        <v>21</v>
      </c>
      <c r="C14" s="57">
        <f>'1. Monthly Lease Calculator'!F53</f>
        <v>3424</v>
      </c>
      <c r="D14" s="23">
        <f>'1. Monthly Lease Calculator'!K53</f>
        <v>171.2</v>
      </c>
      <c r="E14" s="16"/>
      <c r="F14" s="81">
        <v>100</v>
      </c>
      <c r="G14" s="82">
        <f t="shared" si="0"/>
        <v>171.20000000000002</v>
      </c>
      <c r="I14">
        <f t="shared" si="1"/>
        <v>1</v>
      </c>
    </row>
    <row r="15" spans="2:11" x14ac:dyDescent="0.35">
      <c r="B15" t="s">
        <v>22</v>
      </c>
      <c r="C15" s="57">
        <f>'1. Monthly Lease Calculator'!F65</f>
        <v>3424</v>
      </c>
      <c r="D15" s="23">
        <f>'1. Monthly Lease Calculator'!K65</f>
        <v>171.2</v>
      </c>
      <c r="E15" s="16"/>
      <c r="F15" s="81">
        <v>100</v>
      </c>
      <c r="G15" s="82">
        <f t="shared" si="0"/>
        <v>171.20000000000002</v>
      </c>
      <c r="I15">
        <f t="shared" si="1"/>
        <v>1</v>
      </c>
    </row>
    <row r="16" spans="2:11" x14ac:dyDescent="0.35">
      <c r="B16" t="s">
        <v>23</v>
      </c>
      <c r="C16" s="57">
        <f>'1. Monthly Lease Calculator'!F77</f>
        <v>3424</v>
      </c>
      <c r="D16" s="23">
        <f>'1. Monthly Lease Calculator'!K77</f>
        <v>171.2</v>
      </c>
      <c r="E16" s="16"/>
      <c r="F16" s="81">
        <v>100</v>
      </c>
      <c r="G16" s="82">
        <f t="shared" si="0"/>
        <v>171.20000000000002</v>
      </c>
      <c r="I16">
        <f t="shared" si="1"/>
        <v>1</v>
      </c>
    </row>
    <row r="17" spans="2:9" x14ac:dyDescent="0.35">
      <c r="B17" t="s">
        <v>24</v>
      </c>
      <c r="C17" s="57">
        <f>'1. Monthly Lease Calculator'!F89</f>
        <v>3424</v>
      </c>
      <c r="D17" s="23">
        <f>'1. Monthly Lease Calculator'!K89</f>
        <v>171.2</v>
      </c>
      <c r="E17" s="16"/>
      <c r="F17" s="81">
        <v>100</v>
      </c>
      <c r="G17" s="82">
        <f t="shared" si="0"/>
        <v>171.20000000000002</v>
      </c>
      <c r="I17">
        <f t="shared" si="1"/>
        <v>1</v>
      </c>
    </row>
    <row r="18" spans="2:9" x14ac:dyDescent="0.35">
      <c r="B18" t="s">
        <v>25</v>
      </c>
      <c r="C18" s="57">
        <f>'1. Monthly Lease Calculator'!F101</f>
        <v>3424</v>
      </c>
      <c r="D18" s="23">
        <f>'1. Monthly Lease Calculator'!K101</f>
        <v>171.2</v>
      </c>
      <c r="E18" s="16"/>
      <c r="F18" s="81">
        <v>100</v>
      </c>
      <c r="G18" s="82">
        <f t="shared" si="0"/>
        <v>171.20000000000002</v>
      </c>
      <c r="I18">
        <f t="shared" si="1"/>
        <v>1</v>
      </c>
    </row>
    <row r="19" spans="2:9" x14ac:dyDescent="0.35">
      <c r="B19" t="s">
        <v>38</v>
      </c>
      <c r="C19" s="57">
        <f>'1. Monthly Lease Calculator'!F113</f>
        <v>3424</v>
      </c>
      <c r="D19" s="23">
        <f>'1. Monthly Lease Calculator'!K113</f>
        <v>171.2</v>
      </c>
      <c r="E19" s="16"/>
      <c r="F19" s="81">
        <v>100</v>
      </c>
      <c r="G19" s="82">
        <f t="shared" si="0"/>
        <v>171.20000000000002</v>
      </c>
      <c r="I19">
        <f t="shared" si="1"/>
        <v>1</v>
      </c>
    </row>
    <row r="20" spans="2:9" x14ac:dyDescent="0.35">
      <c r="B20" t="s">
        <v>27</v>
      </c>
      <c r="C20" s="57">
        <f>'1. Monthly Lease Calculator'!F125</f>
        <v>2764</v>
      </c>
      <c r="D20" s="23">
        <f>'1. Monthly Lease Calculator'!K125</f>
        <v>138.20000000000002</v>
      </c>
      <c r="E20" s="16"/>
      <c r="F20" s="81">
        <v>100</v>
      </c>
      <c r="G20" s="82">
        <f t="shared" si="0"/>
        <v>138.20000000000002</v>
      </c>
      <c r="I20">
        <f t="shared" si="1"/>
        <v>1</v>
      </c>
    </row>
    <row r="21" spans="2:9" x14ac:dyDescent="0.35">
      <c r="B21" t="s">
        <v>28</v>
      </c>
      <c r="C21" s="57">
        <f>'1. Monthly Lease Calculator'!F137</f>
        <v>2764</v>
      </c>
      <c r="D21" s="23">
        <f>'1. Monthly Lease Calculator'!K137</f>
        <v>138.20000000000002</v>
      </c>
      <c r="E21" s="16"/>
      <c r="F21" s="81">
        <v>100</v>
      </c>
      <c r="G21" s="82">
        <f t="shared" si="0"/>
        <v>138.20000000000002</v>
      </c>
      <c r="I21">
        <f t="shared" si="1"/>
        <v>1</v>
      </c>
    </row>
    <row r="22" spans="2:9" x14ac:dyDescent="0.35">
      <c r="B22" t="s">
        <v>29</v>
      </c>
      <c r="C22" s="57">
        <f>'1. Monthly Lease Calculator'!F149</f>
        <v>2764</v>
      </c>
      <c r="D22" s="23">
        <f>'1. Monthly Lease Calculator'!K149</f>
        <v>138.20000000000002</v>
      </c>
      <c r="E22" s="16"/>
      <c r="F22" s="81">
        <v>10</v>
      </c>
      <c r="G22" s="82">
        <f t="shared" si="0"/>
        <v>13.820000000000002</v>
      </c>
      <c r="I22">
        <f t="shared" si="1"/>
        <v>1</v>
      </c>
    </row>
    <row r="23" spans="2:9" ht="15.45" x14ac:dyDescent="0.4">
      <c r="C23" s="57"/>
      <c r="E23" s="15"/>
      <c r="I23" s="12">
        <f>SUM(I11:I22)</f>
        <v>12</v>
      </c>
    </row>
    <row r="24" spans="2:9" ht="15.45" x14ac:dyDescent="0.4">
      <c r="B24" s="12" t="s">
        <v>35</v>
      </c>
      <c r="C24" s="11">
        <f>SUM(C11:C22)</f>
        <v>37448</v>
      </c>
      <c r="D24" s="61">
        <f>SUM(D11:D22)</f>
        <v>1872.4000000000003</v>
      </c>
      <c r="E24" s="16"/>
      <c r="G24" s="61">
        <f>SUM(G11:G22)</f>
        <v>1521.0450000000003</v>
      </c>
    </row>
    <row r="25" spans="2:9" ht="15.45" x14ac:dyDescent="0.4">
      <c r="B25" s="12"/>
      <c r="C25" s="11"/>
      <c r="D25" s="61"/>
      <c r="E25" s="37"/>
    </row>
    <row r="26" spans="2:9" ht="15.45" x14ac:dyDescent="0.4">
      <c r="B26" t="s">
        <v>105</v>
      </c>
      <c r="C26" s="22"/>
      <c r="D26" s="28">
        <f>I23</f>
        <v>12</v>
      </c>
      <c r="E26" s="37"/>
      <c r="G26" s="24"/>
    </row>
    <row r="27" spans="2:9" ht="15.45" x14ac:dyDescent="0.4">
      <c r="B27" s="12" t="s">
        <v>104</v>
      </c>
      <c r="C27" s="12"/>
      <c r="D27" s="24">
        <f>IF(OR(C24=0,D7=0,0),0,C24/D7)</f>
        <v>37.448</v>
      </c>
    </row>
    <row r="28" spans="2:9" x14ac:dyDescent="0.35">
      <c r="D28" s="22"/>
    </row>
    <row r="29" spans="2:9" ht="15.45" x14ac:dyDescent="0.4">
      <c r="B29" s="12" t="s">
        <v>75</v>
      </c>
      <c r="C29" s="12"/>
      <c r="D29" s="24">
        <f>IF(C24=0,0,C24/D24)</f>
        <v>19.999999999999996</v>
      </c>
    </row>
    <row r="31" spans="2:9" ht="15.45" x14ac:dyDescent="0.4">
      <c r="B31" s="12"/>
      <c r="C31" s="12"/>
      <c r="D31" s="67"/>
      <c r="G31" s="67"/>
    </row>
    <row r="32" spans="2:9" ht="15.45" x14ac:dyDescent="0.4">
      <c r="B32" s="12" t="s">
        <v>98</v>
      </c>
      <c r="D32" s="72">
        <f>IF(D7=0,0,'C. CattleAUM Summary by Categoy'!C17/D7)</f>
        <v>1.8724000000000001</v>
      </c>
      <c r="E32" s="12" t="s">
        <v>101</v>
      </c>
      <c r="F32" s="10">
        <f>IF('C. CattleAUM Summary by Categoy'!C17=0,0,'C. CattleAUM Summary by Categoy'!C17/'C. CattleAUM Summary by Categoy'!F17)</f>
        <v>1.2383597883597883</v>
      </c>
      <c r="G32" s="67"/>
    </row>
    <row r="33" spans="2:6" ht="15.45" x14ac:dyDescent="0.4">
      <c r="B33" s="12" t="s">
        <v>99</v>
      </c>
      <c r="D33" s="75">
        <f>IF(D7=0,0,(D7/('C. CattleAUM Summary by Categoy'!C17/12)))</f>
        <v>6.4088869899594103</v>
      </c>
      <c r="E33" s="12"/>
      <c r="F33" s="98"/>
    </row>
    <row r="34" spans="2:6" ht="15.45" x14ac:dyDescent="0.4">
      <c r="B34" s="12" t="s">
        <v>102</v>
      </c>
      <c r="D34" s="75"/>
      <c r="E34" s="12"/>
      <c r="F34" s="10"/>
    </row>
    <row r="35" spans="2:6" x14ac:dyDescent="0.35">
      <c r="B35" s="70" t="s">
        <v>137</v>
      </c>
    </row>
  </sheetData>
  <sheetProtection sheet="1" objects="1" scenarios="1"/>
  <mergeCells count="3">
    <mergeCell ref="B7:C7"/>
    <mergeCell ref="B1:G1"/>
    <mergeCell ref="B2:G2"/>
  </mergeCells>
  <pageMargins left="0.95" right="0.45" top="0.75" bottom="0.75" header="0.3" footer="0.3"/>
  <pageSetup scale="93" orientation="portrait" horizontalDpi="4294967295" verticalDpi="4294967295" r:id="rId1"/>
  <headerFooter>
    <oddFooter>&amp;L&amp;F&amp;R&amp;A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3A945-4444-425D-A19A-393F892663D9}">
  <sheetPr>
    <pageSetUpPr fitToPage="1"/>
  </sheetPr>
  <dimension ref="B1:G21"/>
  <sheetViews>
    <sheetView topLeftCell="A7" workbookViewId="0">
      <selection activeCell="H5" sqref="H5"/>
    </sheetView>
  </sheetViews>
  <sheetFormatPr defaultRowHeight="15" x14ac:dyDescent="0.35"/>
  <cols>
    <col min="1" max="1" width="4.1875" customWidth="1"/>
    <col min="2" max="2" width="20.625" customWidth="1"/>
    <col min="3" max="3" width="9.125" customWidth="1"/>
    <col min="5" max="5" width="6.625" customWidth="1"/>
  </cols>
  <sheetData>
    <row r="1" spans="2:7" ht="15.45" x14ac:dyDescent="0.4">
      <c r="B1" s="123" t="s">
        <v>129</v>
      </c>
      <c r="C1" s="126"/>
      <c r="D1" s="126"/>
      <c r="E1" s="126"/>
      <c r="F1" s="126"/>
      <c r="G1" s="126"/>
    </row>
    <row r="2" spans="2:7" ht="15.45" x14ac:dyDescent="0.4">
      <c r="B2" s="106"/>
      <c r="C2" s="109"/>
      <c r="D2" s="109"/>
      <c r="E2" s="109"/>
      <c r="F2" s="109"/>
      <c r="G2" s="109"/>
    </row>
    <row r="3" spans="2:7" ht="15.45" x14ac:dyDescent="0.4">
      <c r="B3" s="108" t="s">
        <v>100</v>
      </c>
      <c r="C3" s="107" t="str">
        <f>'A. AUM Summary'!C2:D2</f>
        <v>Blank</v>
      </c>
      <c r="D3" s="107"/>
      <c r="E3" s="109"/>
      <c r="F3" s="109"/>
      <c r="G3" s="109"/>
    </row>
    <row r="4" spans="2:7" ht="15.45" x14ac:dyDescent="0.4">
      <c r="B4" s="21" t="s">
        <v>134</v>
      </c>
      <c r="C4" s="107" t="str">
        <f>'A. AUM Summary'!C3:D3</f>
        <v>Example</v>
      </c>
      <c r="D4" s="107"/>
    </row>
    <row r="5" spans="2:7" ht="15.45" x14ac:dyDescent="0.4">
      <c r="B5" s="108" t="s">
        <v>40</v>
      </c>
      <c r="C5" s="113">
        <f>'A. AUM Summary'!C4:D4</f>
        <v>2018</v>
      </c>
      <c r="D5" s="107"/>
    </row>
    <row r="6" spans="2:7" ht="15.45" x14ac:dyDescent="0.4">
      <c r="B6" s="12" t="s">
        <v>94</v>
      </c>
      <c r="G6" s="12" t="s">
        <v>140</v>
      </c>
    </row>
    <row r="7" spans="2:7" ht="15.45" x14ac:dyDescent="0.4">
      <c r="F7" s="12" t="s">
        <v>95</v>
      </c>
      <c r="G7" s="71">
        <f>'B. Monthly Income &amp; AUM Summary'!D26</f>
        <v>12</v>
      </c>
    </row>
    <row r="8" spans="2:7" ht="15.45" x14ac:dyDescent="0.4">
      <c r="B8" s="12"/>
      <c r="C8" s="68" t="s">
        <v>35</v>
      </c>
      <c r="D8" s="69" t="s">
        <v>126</v>
      </c>
      <c r="E8" s="69"/>
      <c r="F8" s="68" t="s">
        <v>35</v>
      </c>
      <c r="G8" s="69" t="s">
        <v>126</v>
      </c>
    </row>
    <row r="9" spans="2:7" ht="15.45" x14ac:dyDescent="0.4">
      <c r="B9" s="12" t="s">
        <v>92</v>
      </c>
      <c r="C9" s="68" t="s">
        <v>96</v>
      </c>
      <c r="D9" s="68" t="s">
        <v>96</v>
      </c>
      <c r="E9" s="69"/>
      <c r="F9" s="68" t="s">
        <v>93</v>
      </c>
      <c r="G9" s="68" t="s">
        <v>127</v>
      </c>
    </row>
    <row r="10" spans="2:7" x14ac:dyDescent="0.35">
      <c r="B10" t="str">
        <f>'1. Monthly Lease Calculator'!J10</f>
        <v>Bulls</v>
      </c>
      <c r="C10" s="28">
        <f>'1. Monthly Lease Calculator'!K158</f>
        <v>86.40000000000002</v>
      </c>
      <c r="D10" s="66">
        <f t="shared" ref="D10:D17" si="0">IF(C10=0,0,C10/$C$17)</f>
        <v>4.6143986327707762E-2</v>
      </c>
      <c r="E10" s="69"/>
      <c r="F10" s="28">
        <f>'1. Monthly Lease Calculator'!H158</f>
        <v>48</v>
      </c>
      <c r="G10" s="66">
        <f t="shared" ref="G10:G17" si="1">IF(F10=0,0,F10/$F$17)</f>
        <v>3.1746031746031744E-2</v>
      </c>
    </row>
    <row r="11" spans="2:7" x14ac:dyDescent="0.35">
      <c r="B11" t="str">
        <f>'1. Monthly Lease Calculator'!J11</f>
        <v>Cow-Calf Pairs</v>
      </c>
      <c r="C11" s="28">
        <f>'1. Monthly Lease Calculator'!K159</f>
        <v>1050</v>
      </c>
      <c r="D11" s="66">
        <f t="shared" si="0"/>
        <v>0.56077761162144835</v>
      </c>
      <c r="E11" s="69"/>
      <c r="F11" s="28">
        <f>'1. Monthly Lease Calculator'!H159</f>
        <v>700</v>
      </c>
      <c r="G11" s="66">
        <f t="shared" si="1"/>
        <v>0.46296296296296297</v>
      </c>
    </row>
    <row r="12" spans="2:7" x14ac:dyDescent="0.35">
      <c r="B12" t="str">
        <f>'1. Monthly Lease Calculator'!J12</f>
        <v>Cows - Open or Bred</v>
      </c>
      <c r="C12" s="28">
        <f>'1. Monthly Lease Calculator'!K160</f>
        <v>484.00000000000006</v>
      </c>
      <c r="D12" s="66">
        <f t="shared" si="0"/>
        <v>0.25849177526169625</v>
      </c>
      <c r="E12" s="69"/>
      <c r="F12" s="28">
        <f>'1. Monthly Lease Calculator'!H160</f>
        <v>440</v>
      </c>
      <c r="G12" s="66">
        <f t="shared" si="1"/>
        <v>0.29100529100529099</v>
      </c>
    </row>
    <row r="13" spans="2:7" x14ac:dyDescent="0.35">
      <c r="B13" t="str">
        <f>'1. Monthly Lease Calculator'!J13</f>
        <v>Heifers-Pregnant</v>
      </c>
      <c r="C13" s="28">
        <f>'1. Monthly Lease Calculator'!K161</f>
        <v>84</v>
      </c>
      <c r="D13" s="66">
        <f t="shared" si="0"/>
        <v>4.4862208929715867E-2</v>
      </c>
      <c r="E13" s="69"/>
      <c r="F13" s="28">
        <f>'1. Monthly Lease Calculator'!H161</f>
        <v>84</v>
      </c>
      <c r="G13" s="66">
        <f t="shared" si="1"/>
        <v>5.5555555555555552E-2</v>
      </c>
    </row>
    <row r="14" spans="2:7" x14ac:dyDescent="0.35">
      <c r="B14" t="str">
        <f>'1. Monthly Lease Calculator'!J14</f>
        <v>Heifers - Open</v>
      </c>
      <c r="C14" s="28">
        <f>'1. Monthly Lease Calculator'!K162</f>
        <v>168</v>
      </c>
      <c r="D14" s="66">
        <f t="shared" si="0"/>
        <v>8.9724417859431735E-2</v>
      </c>
      <c r="E14" s="69"/>
      <c r="F14" s="28">
        <f>'1. Monthly Lease Calculator'!H162</f>
        <v>240</v>
      </c>
      <c r="G14" s="66">
        <f t="shared" si="1"/>
        <v>0.15873015873015872</v>
      </c>
    </row>
    <row r="15" spans="2:7" x14ac:dyDescent="0.35">
      <c r="B15" t="str">
        <f>'1. Monthly Lease Calculator'!J15</f>
        <v>Other</v>
      </c>
      <c r="C15" s="28">
        <f>'1. Monthly Lease Calculator'!K163</f>
        <v>0</v>
      </c>
      <c r="D15" s="66">
        <f t="shared" si="0"/>
        <v>0</v>
      </c>
      <c r="E15" s="69"/>
      <c r="F15" s="28">
        <f>'1. Monthly Lease Calculator'!H163</f>
        <v>0</v>
      </c>
      <c r="G15" s="66">
        <f t="shared" si="1"/>
        <v>0</v>
      </c>
    </row>
    <row r="16" spans="2:7" x14ac:dyDescent="0.35">
      <c r="B16" t="str">
        <f>'1. Monthly Lease Calculator'!J16</f>
        <v>Other</v>
      </c>
      <c r="C16" s="28">
        <f>'1. Monthly Lease Calculator'!K164</f>
        <v>0</v>
      </c>
      <c r="D16" s="66">
        <f t="shared" si="0"/>
        <v>0</v>
      </c>
      <c r="E16" s="69"/>
      <c r="F16" s="28">
        <f>'1. Monthly Lease Calculator'!H164</f>
        <v>0</v>
      </c>
      <c r="G16" s="66">
        <f t="shared" si="1"/>
        <v>0</v>
      </c>
    </row>
    <row r="17" spans="2:7" ht="15.45" x14ac:dyDescent="0.4">
      <c r="B17" s="12" t="s">
        <v>35</v>
      </c>
      <c r="C17" s="53">
        <f>SUM(C10:C16)</f>
        <v>1872.4</v>
      </c>
      <c r="D17" s="67">
        <f t="shared" si="0"/>
        <v>1</v>
      </c>
      <c r="E17" s="69"/>
      <c r="F17" s="53">
        <f>SUM(F10:F16)</f>
        <v>1512</v>
      </c>
      <c r="G17" s="67">
        <f t="shared" si="1"/>
        <v>1</v>
      </c>
    </row>
    <row r="18" spans="2:7" ht="15.45" x14ac:dyDescent="0.4">
      <c r="B18" s="12"/>
      <c r="C18" s="12"/>
      <c r="D18" s="67"/>
      <c r="E18" s="69"/>
      <c r="F18" s="12"/>
      <c r="G18" s="67"/>
    </row>
    <row r="19" spans="2:7" ht="15.45" x14ac:dyDescent="0.4">
      <c r="B19" s="70" t="s">
        <v>137</v>
      </c>
      <c r="C19" s="91"/>
      <c r="D19" s="92"/>
      <c r="E19" s="53"/>
      <c r="F19" s="93"/>
      <c r="G19" s="53"/>
    </row>
    <row r="20" spans="2:7" ht="15.45" x14ac:dyDescent="0.4">
      <c r="B20" s="12"/>
      <c r="F20" s="24"/>
    </row>
    <row r="21" spans="2:7" x14ac:dyDescent="0.35">
      <c r="B21" s="127"/>
      <c r="C21" s="128"/>
      <c r="D21" s="128"/>
      <c r="E21" s="128"/>
      <c r="F21" s="128"/>
      <c r="G21" s="129"/>
    </row>
  </sheetData>
  <sheetProtection sheet="1" objects="1" scenarios="1"/>
  <mergeCells count="2">
    <mergeCell ref="B1:G1"/>
    <mergeCell ref="B21:G21"/>
  </mergeCells>
  <pageMargins left="0.95" right="0.45" top="0.75" bottom="0.75" header="0.3" footer="0.3"/>
  <pageSetup orientation="portrait" horizontalDpi="4294967295" verticalDpi="4294967295" r:id="rId1"/>
  <headerFoot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5281D-24B2-4545-B961-F3540CAC0269}">
  <sheetPr>
    <pageSetUpPr fitToPage="1"/>
  </sheetPr>
  <dimension ref="B1:G21"/>
  <sheetViews>
    <sheetView topLeftCell="A10" workbookViewId="0">
      <selection activeCell="C13" sqref="C13"/>
    </sheetView>
  </sheetViews>
  <sheetFormatPr defaultRowHeight="15" x14ac:dyDescent="0.35"/>
  <cols>
    <col min="1" max="1" width="5.75" customWidth="1"/>
    <col min="2" max="2" width="11.5" customWidth="1"/>
    <col min="3" max="3" width="9.875" customWidth="1"/>
    <col min="4" max="4" width="2" customWidth="1"/>
    <col min="5" max="5" width="28" customWidth="1"/>
    <col min="6" max="6" width="1.9375" customWidth="1"/>
    <col min="7" max="7" width="28.125" customWidth="1"/>
  </cols>
  <sheetData>
    <row r="1" spans="2:7" ht="15.45" x14ac:dyDescent="0.4">
      <c r="B1" s="123" t="s">
        <v>119</v>
      </c>
      <c r="C1" s="126"/>
      <c r="D1" s="126"/>
      <c r="E1" s="126"/>
      <c r="F1" s="126"/>
      <c r="G1" s="126"/>
    </row>
    <row r="2" spans="2:7" ht="15.45" x14ac:dyDescent="0.4">
      <c r="B2" s="108" t="s">
        <v>100</v>
      </c>
      <c r="C2" s="107" t="str">
        <f>'1. Monthly Lease Calculator'!C3:D3</f>
        <v>Blank</v>
      </c>
      <c r="D2" s="112"/>
      <c r="E2" s="109"/>
      <c r="F2" s="109"/>
      <c r="G2" s="109"/>
    </row>
    <row r="3" spans="2:7" ht="15.45" x14ac:dyDescent="0.4">
      <c r="B3" s="21" t="s">
        <v>134</v>
      </c>
      <c r="C3" s="107" t="str">
        <f>'1. Monthly Lease Calculator'!C4:D4</f>
        <v>Example</v>
      </c>
      <c r="D3" s="112"/>
      <c r="E3" s="109"/>
      <c r="F3" s="109"/>
      <c r="G3" s="109"/>
    </row>
    <row r="4" spans="2:7" ht="15.45" x14ac:dyDescent="0.4">
      <c r="B4" s="108" t="s">
        <v>40</v>
      </c>
      <c r="C4" s="107">
        <f>'A. AUM Summary'!C4</f>
        <v>2018</v>
      </c>
      <c r="D4" s="112"/>
      <c r="E4" s="109"/>
      <c r="F4" s="109"/>
      <c r="G4" s="109"/>
    </row>
    <row r="6" spans="2:7" ht="15.45" x14ac:dyDescent="0.4">
      <c r="B6" s="12" t="s">
        <v>103</v>
      </c>
      <c r="C6" s="12" t="s">
        <v>120</v>
      </c>
      <c r="E6" s="88" t="s">
        <v>121</v>
      </c>
      <c r="G6" s="88" t="s">
        <v>122</v>
      </c>
    </row>
    <row r="7" spans="2:7" x14ac:dyDescent="0.35">
      <c r="B7" t="s">
        <v>36</v>
      </c>
      <c r="C7" s="100">
        <v>0</v>
      </c>
      <c r="D7" s="57"/>
      <c r="E7" s="89"/>
      <c r="F7" s="90"/>
      <c r="G7" s="89"/>
    </row>
    <row r="8" spans="2:7" x14ac:dyDescent="0.35">
      <c r="B8" t="s">
        <v>37</v>
      </c>
      <c r="C8" s="100">
        <v>0</v>
      </c>
      <c r="D8" s="57"/>
      <c r="E8" s="89"/>
      <c r="F8" s="90"/>
      <c r="G8" s="89"/>
    </row>
    <row r="9" spans="2:7" x14ac:dyDescent="0.35">
      <c r="B9" t="s">
        <v>20</v>
      </c>
      <c r="C9" s="100">
        <v>0</v>
      </c>
      <c r="D9" s="57"/>
      <c r="E9" s="89"/>
      <c r="F9" s="90"/>
      <c r="G9" s="89"/>
    </row>
    <row r="10" spans="2:7" x14ac:dyDescent="0.35">
      <c r="B10" t="s">
        <v>123</v>
      </c>
      <c r="C10" s="100">
        <v>0</v>
      </c>
      <c r="D10" s="57"/>
      <c r="E10" s="89"/>
      <c r="F10" s="90"/>
      <c r="G10" s="89"/>
    </row>
    <row r="11" spans="2:7" x14ac:dyDescent="0.35">
      <c r="B11" t="s">
        <v>22</v>
      </c>
      <c r="C11" s="100">
        <v>0</v>
      </c>
      <c r="D11" s="57"/>
      <c r="E11" s="89"/>
      <c r="F11" s="90"/>
      <c r="G11" s="89"/>
    </row>
    <row r="12" spans="2:7" x14ac:dyDescent="0.35">
      <c r="B12" t="s">
        <v>124</v>
      </c>
      <c r="C12" s="100">
        <v>0</v>
      </c>
      <c r="D12" s="57"/>
      <c r="E12" s="89"/>
      <c r="F12" s="90"/>
      <c r="G12" s="89"/>
    </row>
    <row r="13" spans="2:7" x14ac:dyDescent="0.35">
      <c r="B13" t="s">
        <v>24</v>
      </c>
      <c r="C13" s="100">
        <v>0</v>
      </c>
      <c r="D13" s="57"/>
      <c r="E13" s="89"/>
      <c r="F13" s="90"/>
      <c r="G13" s="89"/>
    </row>
    <row r="14" spans="2:7" x14ac:dyDescent="0.35">
      <c r="B14" t="s">
        <v>25</v>
      </c>
      <c r="C14" s="100">
        <v>0</v>
      </c>
      <c r="D14" s="57"/>
      <c r="E14" s="89"/>
      <c r="F14" s="90"/>
      <c r="G14" s="89"/>
    </row>
    <row r="15" spans="2:7" x14ac:dyDescent="0.35">
      <c r="B15" t="s">
        <v>38</v>
      </c>
      <c r="C15" s="100">
        <v>0</v>
      </c>
      <c r="D15" s="57"/>
      <c r="E15" s="89"/>
      <c r="F15" s="90"/>
      <c r="G15" s="89"/>
    </row>
    <row r="16" spans="2:7" x14ac:dyDescent="0.35">
      <c r="B16" t="s">
        <v>27</v>
      </c>
      <c r="C16" s="100">
        <v>0</v>
      </c>
      <c r="D16" s="57"/>
      <c r="E16" s="89"/>
      <c r="F16" s="90"/>
      <c r="G16" s="89"/>
    </row>
    <row r="17" spans="2:7" x14ac:dyDescent="0.35">
      <c r="B17" t="s">
        <v>28</v>
      </c>
      <c r="C17" s="100">
        <v>0</v>
      </c>
      <c r="D17" s="57"/>
      <c r="E17" s="89"/>
      <c r="F17" s="90"/>
      <c r="G17" s="89"/>
    </row>
    <row r="18" spans="2:7" x14ac:dyDescent="0.35">
      <c r="B18" t="s">
        <v>29</v>
      </c>
      <c r="C18" s="100">
        <v>0</v>
      </c>
      <c r="D18" s="57"/>
      <c r="E18" s="89"/>
      <c r="F18" s="90"/>
      <c r="G18" s="89"/>
    </row>
    <row r="19" spans="2:7" x14ac:dyDescent="0.35">
      <c r="C19" s="57"/>
      <c r="D19" s="57"/>
    </row>
    <row r="20" spans="2:7" ht="15.45" x14ac:dyDescent="0.4">
      <c r="B20" s="12" t="s">
        <v>35</v>
      </c>
      <c r="C20" s="11">
        <f>SUM(C7:C18)</f>
        <v>0</v>
      </c>
      <c r="D20" s="11"/>
    </row>
    <row r="21" spans="2:7" x14ac:dyDescent="0.35">
      <c r="B21" s="47" t="s">
        <v>125</v>
      </c>
    </row>
  </sheetData>
  <sheetProtection sheet="1" objects="1" scenarios="1"/>
  <mergeCells count="1">
    <mergeCell ref="B1:G1"/>
  </mergeCells>
  <pageMargins left="0.95" right="0.45" top="0.75" bottom="0.75" header="0.3" footer="0.3"/>
  <pageSetup scale="94" orientation="portrait" horizontalDpi="4294967295" verticalDpi="4294967295" r:id="rId1"/>
  <headerFoot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0C745-F136-4ADB-BCA9-D37F827EE886}">
  <sheetPr>
    <pageSetUpPr fitToPage="1"/>
  </sheetPr>
  <dimension ref="B1:H57"/>
  <sheetViews>
    <sheetView topLeftCell="A31" workbookViewId="0">
      <selection activeCell="D12" sqref="D12"/>
    </sheetView>
  </sheetViews>
  <sheetFormatPr defaultRowHeight="15" x14ac:dyDescent="0.35"/>
  <cols>
    <col min="1" max="1" width="3.375" customWidth="1"/>
    <col min="2" max="2" width="8.6875" customWidth="1"/>
    <col min="3" max="3" width="24.75" customWidth="1"/>
    <col min="4" max="4" width="9.6875" customWidth="1"/>
    <col min="5" max="5" width="11.5" customWidth="1"/>
    <col min="6" max="6" width="10.4375" customWidth="1"/>
    <col min="7" max="7" width="23.75" customWidth="1"/>
  </cols>
  <sheetData>
    <row r="1" spans="2:8" ht="15.45" x14ac:dyDescent="0.4">
      <c r="B1" s="116" t="s">
        <v>90</v>
      </c>
      <c r="C1" s="126"/>
      <c r="D1" s="126"/>
      <c r="E1" s="126"/>
      <c r="F1" s="126"/>
      <c r="G1" s="126"/>
      <c r="H1" s="31"/>
    </row>
    <row r="2" spans="2:8" ht="15.45" x14ac:dyDescent="0.4">
      <c r="B2" s="29"/>
      <c r="C2" s="30"/>
      <c r="D2" s="30"/>
      <c r="E2" s="30"/>
      <c r="F2" s="30"/>
      <c r="G2" s="30"/>
      <c r="H2" s="31"/>
    </row>
    <row r="3" spans="2:8" ht="15.45" x14ac:dyDescent="0.4">
      <c r="B3" s="29" t="s">
        <v>41</v>
      </c>
      <c r="C3" s="113" t="str">
        <f>'1. Monthly Lease Calculator'!C3:D3</f>
        <v>Blank</v>
      </c>
      <c r="E3" s="29" t="s">
        <v>40</v>
      </c>
      <c r="F3" s="73">
        <f>'1. Monthly Lease Calculator'!C6</f>
        <v>2018</v>
      </c>
      <c r="G3" s="30"/>
      <c r="H3" s="31"/>
    </row>
    <row r="4" spans="2:8" ht="15.45" x14ac:dyDescent="0.4">
      <c r="B4" s="21" t="s">
        <v>134</v>
      </c>
      <c r="C4" s="113" t="str">
        <f>'1. Monthly Lease Calculator'!C4:D4</f>
        <v>Example</v>
      </c>
      <c r="E4" s="103"/>
      <c r="F4" s="20"/>
      <c r="G4" s="104"/>
      <c r="H4" s="105"/>
    </row>
    <row r="5" spans="2:8" ht="15.45" x14ac:dyDescent="0.4">
      <c r="B5" s="103"/>
      <c r="C5" s="32"/>
      <c r="E5" s="103"/>
      <c r="F5" s="20"/>
      <c r="G5" s="104"/>
      <c r="H5" s="105"/>
    </row>
    <row r="6" spans="2:8" ht="15.45" x14ac:dyDescent="0.4">
      <c r="B6" s="29"/>
      <c r="C6" s="64" t="s">
        <v>91</v>
      </c>
      <c r="D6" s="65">
        <v>43101</v>
      </c>
      <c r="E6" s="42" t="s">
        <v>81</v>
      </c>
      <c r="F6" s="20"/>
      <c r="G6" s="30"/>
      <c r="H6" s="31"/>
    </row>
    <row r="7" spans="2:8" ht="15.45" x14ac:dyDescent="0.4">
      <c r="B7" s="124" t="s">
        <v>72</v>
      </c>
      <c r="C7" s="125"/>
      <c r="D7" s="87">
        <v>1000</v>
      </c>
      <c r="E7" s="43" t="s">
        <v>131</v>
      </c>
      <c r="F7" s="49">
        <f>'B. Monthly Income &amp; AUM Summary'!D24</f>
        <v>1872.4000000000003</v>
      </c>
      <c r="G7" s="30"/>
      <c r="H7" s="70" t="s">
        <v>128</v>
      </c>
    </row>
    <row r="8" spans="2:8" ht="15.45" x14ac:dyDescent="0.4">
      <c r="B8" s="124" t="s">
        <v>73</v>
      </c>
      <c r="C8" s="125"/>
      <c r="D8" s="35">
        <v>0</v>
      </c>
      <c r="E8" s="43" t="s">
        <v>132</v>
      </c>
      <c r="F8" s="44">
        <f>F7/12</f>
        <v>156.03333333333336</v>
      </c>
      <c r="G8" s="30"/>
      <c r="H8" s="31"/>
    </row>
    <row r="9" spans="2:8" ht="15.45" x14ac:dyDescent="0.4">
      <c r="B9" s="124" t="s">
        <v>74</v>
      </c>
      <c r="C9" s="125"/>
      <c r="D9" s="99">
        <f>D7+D8</f>
        <v>1000</v>
      </c>
      <c r="E9" s="43" t="s">
        <v>82</v>
      </c>
      <c r="F9" s="45">
        <f>IF(F8=0,0,D9/F8)</f>
        <v>6.4088869899594094</v>
      </c>
      <c r="G9" s="30"/>
      <c r="H9" s="31"/>
    </row>
    <row r="10" spans="2:8" ht="15.45" x14ac:dyDescent="0.4">
      <c r="B10" s="12"/>
    </row>
    <row r="11" spans="2:8" ht="15.45" x14ac:dyDescent="0.4">
      <c r="B11" s="12" t="s">
        <v>57</v>
      </c>
      <c r="G11" s="12" t="s">
        <v>39</v>
      </c>
    </row>
    <row r="12" spans="2:8" ht="15.45" x14ac:dyDescent="0.4">
      <c r="B12" s="12" t="s">
        <v>83</v>
      </c>
      <c r="D12" s="55">
        <f>'B. Monthly Income &amp; AUM Summary'!C24</f>
        <v>37448</v>
      </c>
      <c r="E12" s="34"/>
      <c r="G12" s="46"/>
    </row>
    <row r="13" spans="2:8" ht="15.45" x14ac:dyDescent="0.4">
      <c r="B13" s="12" t="s">
        <v>58</v>
      </c>
      <c r="D13" s="56">
        <v>0</v>
      </c>
      <c r="E13" s="34"/>
      <c r="G13" s="46"/>
    </row>
    <row r="14" spans="2:8" ht="15.45" x14ac:dyDescent="0.4">
      <c r="B14" s="12" t="s">
        <v>60</v>
      </c>
      <c r="D14" s="56">
        <v>0</v>
      </c>
      <c r="E14" s="34"/>
      <c r="G14" s="46"/>
    </row>
    <row r="15" spans="2:8" ht="15.45" x14ac:dyDescent="0.4">
      <c r="B15" s="12" t="s">
        <v>59</v>
      </c>
      <c r="D15" s="11">
        <f>SUM(D12:D14)</f>
        <v>37448</v>
      </c>
      <c r="E15" s="24"/>
      <c r="G15" s="46"/>
    </row>
    <row r="16" spans="2:8" ht="15.45" x14ac:dyDescent="0.4">
      <c r="B16" s="12"/>
      <c r="D16" s="24"/>
      <c r="E16" s="24"/>
      <c r="G16" s="47"/>
    </row>
    <row r="17" spans="2:7" ht="15.45" x14ac:dyDescent="0.4">
      <c r="B17" s="12" t="s">
        <v>62</v>
      </c>
      <c r="G17" s="47"/>
    </row>
    <row r="18" spans="2:7" ht="15.45" x14ac:dyDescent="0.4">
      <c r="B18" s="12" t="s">
        <v>63</v>
      </c>
      <c r="D18" s="12" t="s">
        <v>86</v>
      </c>
      <c r="F18" s="12" t="s">
        <v>87</v>
      </c>
      <c r="G18" s="47" t="s">
        <v>39</v>
      </c>
    </row>
    <row r="19" spans="2:7" x14ac:dyDescent="0.35">
      <c r="C19" t="s">
        <v>78</v>
      </c>
      <c r="D19" s="58">
        <v>0</v>
      </c>
      <c r="E19" s="34"/>
      <c r="F19" s="58">
        <v>0</v>
      </c>
      <c r="G19" s="46"/>
    </row>
    <row r="20" spans="2:7" x14ac:dyDescent="0.35">
      <c r="C20" t="s">
        <v>84</v>
      </c>
      <c r="D20" s="58">
        <v>0</v>
      </c>
      <c r="E20" s="34"/>
      <c r="F20" s="58">
        <v>0</v>
      </c>
      <c r="G20" s="46"/>
    </row>
    <row r="21" spans="2:7" x14ac:dyDescent="0.35">
      <c r="C21" s="33" t="s">
        <v>79</v>
      </c>
      <c r="D21" s="58">
        <v>0</v>
      </c>
      <c r="E21" s="34"/>
      <c r="F21" s="58">
        <v>0</v>
      </c>
      <c r="G21" s="46"/>
    </row>
    <row r="22" spans="2:7" x14ac:dyDescent="0.35">
      <c r="C22" t="s">
        <v>46</v>
      </c>
      <c r="D22" s="58">
        <v>0</v>
      </c>
      <c r="E22" s="34"/>
      <c r="F22" s="58">
        <v>0</v>
      </c>
      <c r="G22" s="46"/>
    </row>
    <row r="23" spans="2:7" x14ac:dyDescent="0.35">
      <c r="C23" t="s">
        <v>47</v>
      </c>
      <c r="D23" s="58">
        <v>0</v>
      </c>
      <c r="E23" s="34"/>
      <c r="F23" s="58">
        <v>0</v>
      </c>
      <c r="G23" s="46"/>
    </row>
    <row r="24" spans="2:7" x14ac:dyDescent="0.35">
      <c r="C24" t="s">
        <v>48</v>
      </c>
      <c r="D24" s="58">
        <v>0</v>
      </c>
      <c r="E24" s="34"/>
      <c r="F24" s="58">
        <v>0</v>
      </c>
      <c r="G24" s="46"/>
    </row>
    <row r="25" spans="2:7" x14ac:dyDescent="0.35">
      <c r="C25" s="102" t="s">
        <v>133</v>
      </c>
      <c r="D25" s="58"/>
      <c r="E25" s="34"/>
      <c r="F25" s="101">
        <f>'D. Lessee Maintenance Expense'!C20</f>
        <v>0</v>
      </c>
      <c r="G25" s="46"/>
    </row>
    <row r="26" spans="2:7" x14ac:dyDescent="0.35">
      <c r="C26" s="6" t="s">
        <v>17</v>
      </c>
      <c r="D26" s="58">
        <v>0</v>
      </c>
      <c r="E26" s="34"/>
      <c r="F26" s="58">
        <v>0</v>
      </c>
      <c r="G26" s="46"/>
    </row>
    <row r="27" spans="2:7" x14ac:dyDescent="0.35">
      <c r="C27" s="6" t="s">
        <v>17</v>
      </c>
      <c r="D27" s="58">
        <v>0</v>
      </c>
      <c r="E27" s="34"/>
      <c r="F27" s="58">
        <v>0</v>
      </c>
      <c r="G27" s="46"/>
    </row>
    <row r="28" spans="2:7" ht="15.45" x14ac:dyDescent="0.4">
      <c r="B28" s="12" t="s">
        <v>49</v>
      </c>
      <c r="D28" s="59"/>
      <c r="F28" s="59"/>
      <c r="G28" s="47"/>
    </row>
    <row r="29" spans="2:7" x14ac:dyDescent="0.35">
      <c r="C29" t="s">
        <v>77</v>
      </c>
      <c r="D29" s="58">
        <v>0</v>
      </c>
      <c r="F29" s="58"/>
      <c r="G29" s="46"/>
    </row>
    <row r="30" spans="2:7" x14ac:dyDescent="0.35">
      <c r="C30" t="s">
        <v>50</v>
      </c>
      <c r="D30" s="58">
        <v>0</v>
      </c>
      <c r="F30" s="58"/>
      <c r="G30" s="46"/>
    </row>
    <row r="31" spans="2:7" x14ac:dyDescent="0.35">
      <c r="C31" t="s">
        <v>51</v>
      </c>
      <c r="D31" s="58">
        <v>0</v>
      </c>
      <c r="F31" s="58">
        <v>0</v>
      </c>
      <c r="G31" s="46"/>
    </row>
    <row r="32" spans="2:7" x14ac:dyDescent="0.35">
      <c r="C32" s="6" t="s">
        <v>17</v>
      </c>
      <c r="D32" s="58">
        <v>0</v>
      </c>
      <c r="F32" s="58">
        <v>0</v>
      </c>
      <c r="G32" s="46"/>
    </row>
    <row r="33" spans="2:7" ht="15.45" x14ac:dyDescent="0.4">
      <c r="B33" s="12" t="s">
        <v>52</v>
      </c>
      <c r="D33" s="59"/>
      <c r="F33" s="59"/>
      <c r="G33" s="47"/>
    </row>
    <row r="34" spans="2:7" x14ac:dyDescent="0.35">
      <c r="C34" t="s">
        <v>66</v>
      </c>
      <c r="D34" s="58">
        <v>0</v>
      </c>
      <c r="F34" s="58">
        <v>0</v>
      </c>
      <c r="G34" s="46"/>
    </row>
    <row r="35" spans="2:7" x14ac:dyDescent="0.35">
      <c r="C35" s="6" t="s">
        <v>17</v>
      </c>
      <c r="D35" s="58">
        <v>0</v>
      </c>
      <c r="F35" s="59"/>
      <c r="G35" s="46"/>
    </row>
    <row r="36" spans="2:7" x14ac:dyDescent="0.35">
      <c r="C36" s="6" t="s">
        <v>17</v>
      </c>
      <c r="D36" s="58">
        <v>0</v>
      </c>
      <c r="F36" s="59"/>
      <c r="G36" s="46"/>
    </row>
    <row r="37" spans="2:7" ht="15.45" x14ac:dyDescent="0.4">
      <c r="B37" s="12" t="s">
        <v>64</v>
      </c>
      <c r="C37" s="12"/>
      <c r="D37" s="59"/>
      <c r="F37" s="59"/>
      <c r="G37" s="47"/>
    </row>
    <row r="38" spans="2:7" x14ac:dyDescent="0.35">
      <c r="C38" t="s">
        <v>53</v>
      </c>
      <c r="D38" s="58">
        <v>0</v>
      </c>
      <c r="F38" s="58">
        <v>0</v>
      </c>
      <c r="G38" s="46"/>
    </row>
    <row r="39" spans="2:7" x14ac:dyDescent="0.35">
      <c r="C39" t="s">
        <v>54</v>
      </c>
      <c r="D39" s="58">
        <v>0</v>
      </c>
      <c r="F39" s="58">
        <v>0</v>
      </c>
      <c r="G39" s="46"/>
    </row>
    <row r="40" spans="2:7" x14ac:dyDescent="0.35">
      <c r="C40" s="6" t="s">
        <v>17</v>
      </c>
      <c r="D40" s="58">
        <v>0</v>
      </c>
      <c r="F40" s="58">
        <v>0</v>
      </c>
      <c r="G40" s="46"/>
    </row>
    <row r="41" spans="2:7" x14ac:dyDescent="0.35">
      <c r="C41" s="6" t="s">
        <v>17</v>
      </c>
      <c r="D41" s="58">
        <v>0</v>
      </c>
      <c r="F41" s="58">
        <v>0</v>
      </c>
      <c r="G41" s="46"/>
    </row>
    <row r="42" spans="2:7" x14ac:dyDescent="0.35">
      <c r="C42" s="6" t="s">
        <v>17</v>
      </c>
      <c r="D42" s="58">
        <v>0</v>
      </c>
      <c r="F42" s="58">
        <v>0</v>
      </c>
      <c r="G42" s="46"/>
    </row>
    <row r="43" spans="2:7" ht="15.45" x14ac:dyDescent="0.4">
      <c r="B43" s="12" t="s">
        <v>65</v>
      </c>
      <c r="C43" s="12"/>
      <c r="D43" s="59"/>
      <c r="F43" s="59"/>
      <c r="G43" s="47"/>
    </row>
    <row r="44" spans="2:7" x14ac:dyDescent="0.35">
      <c r="C44" t="s">
        <v>55</v>
      </c>
      <c r="D44" s="58">
        <v>0</v>
      </c>
      <c r="F44" s="58">
        <v>0</v>
      </c>
      <c r="G44" s="46"/>
    </row>
    <row r="45" spans="2:7" x14ac:dyDescent="0.35">
      <c r="C45" t="s">
        <v>56</v>
      </c>
      <c r="D45" s="58">
        <v>0</v>
      </c>
      <c r="F45" s="58">
        <v>0</v>
      </c>
      <c r="G45" s="46"/>
    </row>
    <row r="46" spans="2:7" x14ac:dyDescent="0.35">
      <c r="C46" s="6" t="s">
        <v>17</v>
      </c>
      <c r="D46" s="58">
        <v>0</v>
      </c>
      <c r="F46" s="58">
        <v>0</v>
      </c>
      <c r="G46" s="46"/>
    </row>
    <row r="47" spans="2:7" x14ac:dyDescent="0.35">
      <c r="C47" s="6" t="s">
        <v>17</v>
      </c>
      <c r="D47" s="58">
        <v>0</v>
      </c>
      <c r="F47" s="58">
        <v>0</v>
      </c>
      <c r="G47" s="46"/>
    </row>
    <row r="48" spans="2:7" ht="15.45" x14ac:dyDescent="0.4">
      <c r="B48" s="12" t="s">
        <v>67</v>
      </c>
      <c r="C48" s="6"/>
      <c r="D48" s="58">
        <v>0</v>
      </c>
      <c r="F48" s="59"/>
      <c r="G48" s="46"/>
    </row>
    <row r="49" spans="2:7" ht="15.45" x14ac:dyDescent="0.4">
      <c r="B49" s="12" t="s">
        <v>68</v>
      </c>
      <c r="C49" s="6"/>
      <c r="D49" s="58">
        <v>0</v>
      </c>
      <c r="F49" s="59"/>
      <c r="G49" s="46"/>
    </row>
    <row r="50" spans="2:7" ht="15.45" x14ac:dyDescent="0.4">
      <c r="B50" s="12"/>
      <c r="C50" s="6"/>
      <c r="D50" s="34"/>
      <c r="G50" s="47"/>
    </row>
    <row r="51" spans="2:7" ht="15.45" x14ac:dyDescent="0.4">
      <c r="B51" s="12" t="s">
        <v>61</v>
      </c>
      <c r="C51" s="6"/>
      <c r="D51" s="11">
        <f>SUM(D19:D49)</f>
        <v>0</v>
      </c>
      <c r="F51" s="11">
        <f>SUM(F19:F49)</f>
        <v>0</v>
      </c>
      <c r="G51" s="46"/>
    </row>
    <row r="52" spans="2:7" ht="15.45" x14ac:dyDescent="0.4">
      <c r="B52" s="12" t="s">
        <v>71</v>
      </c>
      <c r="C52" s="6"/>
      <c r="D52" s="11">
        <f>D15-D51</f>
        <v>37448</v>
      </c>
      <c r="F52" s="24"/>
      <c r="G52" s="46"/>
    </row>
    <row r="53" spans="2:7" ht="15.45" x14ac:dyDescent="0.4">
      <c r="B53" s="12"/>
      <c r="C53" s="6"/>
      <c r="D53" s="24"/>
      <c r="F53" s="24"/>
      <c r="G53" s="48"/>
    </row>
    <row r="54" spans="2:7" ht="15.45" x14ac:dyDescent="0.4">
      <c r="B54" s="12" t="s">
        <v>76</v>
      </c>
      <c r="C54" s="6"/>
      <c r="D54" s="24">
        <f>IF(D9=0,0,D52/D9)</f>
        <v>37.448</v>
      </c>
      <c r="G54" s="46"/>
    </row>
    <row r="55" spans="2:7" ht="15.45" x14ac:dyDescent="0.4">
      <c r="B55" s="12" t="s">
        <v>85</v>
      </c>
      <c r="C55" s="6"/>
      <c r="D55" s="24">
        <f>IF(F7=0,0,D52/F7)</f>
        <v>19.999999999999996</v>
      </c>
      <c r="E55" s="12"/>
      <c r="F55" s="11"/>
      <c r="G55" s="48"/>
    </row>
    <row r="56" spans="2:7" x14ac:dyDescent="0.35">
      <c r="B56" t="s">
        <v>70</v>
      </c>
      <c r="G56" s="47"/>
    </row>
    <row r="57" spans="2:7" x14ac:dyDescent="0.35">
      <c r="B57" s="33" t="s">
        <v>69</v>
      </c>
    </row>
  </sheetData>
  <sheetProtection sheet="1" objects="1" scenarios="1"/>
  <mergeCells count="4">
    <mergeCell ref="B1:G1"/>
    <mergeCell ref="B7:C7"/>
    <mergeCell ref="B8:C8"/>
    <mergeCell ref="B9:C9"/>
  </mergeCells>
  <pageMargins left="0.95" right="0.45" top="0.75" bottom="0.75" header="0.3" footer="0.3"/>
  <pageSetup scale="82" orientation="portrait" horizontalDpi="4294967295" verticalDpi="4294967295" r:id="rId1"/>
  <headerFooter>
    <oddFooter>&amp;L&amp;F&amp;R&amp;A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1. Monthly Lease Calculator</vt:lpstr>
      <vt:lpstr>A. AUM Summary</vt:lpstr>
      <vt:lpstr>B. Monthly Income &amp; AUM Summary</vt:lpstr>
      <vt:lpstr>C. CattleAUM Summary by Categoy</vt:lpstr>
      <vt:lpstr>D. Lessee Maintenance Expense</vt:lpstr>
      <vt:lpstr>E. Lessor Net Income Calculator</vt:lpstr>
      <vt:lpstr>'1. Monthly Lease Calculator'!Print_Area</vt:lpstr>
      <vt:lpstr>'A. AUM Summary'!Print_Area</vt:lpstr>
      <vt:lpstr>'B. Monthly Income &amp; AUM Summary'!Print_Area</vt:lpstr>
      <vt:lpstr>'C. CattleAUM Summary by Categoy'!Print_Area</vt:lpstr>
      <vt:lpstr>'D. Lessee Maintenance Expense'!Print_Area</vt:lpstr>
      <vt:lpstr>'E. Lessor Net Income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Jim McGrann</cp:lastModifiedBy>
  <cp:lastPrinted>2018-07-20T14:37:02Z</cp:lastPrinted>
  <dcterms:created xsi:type="dcterms:W3CDTF">2018-04-11T18:12:39Z</dcterms:created>
  <dcterms:modified xsi:type="dcterms:W3CDTF">2018-07-24T18:24:44Z</dcterms:modified>
</cp:coreProperties>
</file>