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88" windowWidth="19140" windowHeight="10140"/>
  </bookViews>
  <sheets>
    <sheet name="Title" sheetId="8" r:id="rId1"/>
    <sheet name="Energy &amp; Labor  Prices" sheetId="7" r:id="rId2"/>
    <sheet name="Budget Calculations" sheetId="1" r:id="rId3"/>
    <sheet name="Design &amp; Spacing" sheetId="4" r:id="rId4"/>
    <sheet name="Layout Diagram" sheetId="3" r:id="rId5"/>
    <sheet name="Instructions To Assemble" sheetId="2" r:id="rId6"/>
    <sheet name="Notes" sheetId="6" r:id="rId7"/>
  </sheets>
  <calcPr calcId="145621"/>
</workbook>
</file>

<file path=xl/calcChain.xml><?xml version="1.0" encoding="utf-8"?>
<calcChain xmlns="http://schemas.openxmlformats.org/spreadsheetml/2006/main">
  <c r="A3" i="8" l="1"/>
  <c r="C98" i="1" l="1"/>
  <c r="E81" i="1"/>
  <c r="H81" i="1"/>
  <c r="G81" i="1"/>
  <c r="D81" i="1"/>
  <c r="N77" i="1" l="1"/>
  <c r="L74" i="1" l="1"/>
  <c r="B75" i="1"/>
  <c r="F67" i="1"/>
  <c r="C103" i="1"/>
  <c r="C90" i="1"/>
  <c r="G89" i="1"/>
  <c r="C97" i="1" s="1"/>
  <c r="M67" i="1"/>
  <c r="C64" i="1"/>
  <c r="D102" i="1"/>
  <c r="B102" i="1"/>
  <c r="H101" i="1"/>
  <c r="D101" i="1"/>
  <c r="C101" i="1"/>
  <c r="B101" i="1"/>
  <c r="B97" i="1"/>
  <c r="P74" i="1"/>
  <c r="P64" i="1"/>
  <c r="I64" i="1" s="1"/>
  <c r="N53" i="1"/>
  <c r="N51" i="1"/>
  <c r="C65" i="1" s="1"/>
  <c r="I41" i="1"/>
  <c r="P25" i="1"/>
  <c r="P24" i="1"/>
  <c r="P18" i="1"/>
  <c r="P19" i="1"/>
  <c r="P20" i="1"/>
  <c r="P21" i="1"/>
  <c r="P22" i="1"/>
  <c r="P23" i="1"/>
  <c r="P26" i="1"/>
  <c r="P27" i="1"/>
  <c r="P28" i="1"/>
  <c r="P30" i="1"/>
  <c r="P31" i="1"/>
  <c r="P32" i="1"/>
  <c r="P33" i="1"/>
  <c r="P34" i="1"/>
  <c r="P35" i="1"/>
  <c r="C102" i="1" l="1"/>
  <c r="G101" i="1"/>
  <c r="C83" i="1"/>
  <c r="I65" i="1"/>
  <c r="N54" i="1"/>
  <c r="C84" i="1"/>
  <c r="D73" i="1"/>
  <c r="E64" i="1"/>
  <c r="J10" i="1"/>
  <c r="I10" i="1"/>
  <c r="H10" i="1"/>
  <c r="G10" i="1"/>
  <c r="E10" i="1"/>
  <c r="E73" i="1" l="1"/>
  <c r="E65" i="1"/>
  <c r="D74" i="1"/>
  <c r="E74" i="1" s="1"/>
  <c r="H65" i="1"/>
  <c r="G65" i="1"/>
  <c r="J64" i="1"/>
  <c r="K64" i="1" s="1"/>
  <c r="J65" i="1" l="1"/>
  <c r="K65" i="1" s="1"/>
  <c r="Y5" i="3"/>
  <c r="G5" i="1"/>
  <c r="Z22" i="4"/>
  <c r="Y22" i="4"/>
  <c r="X22" i="4"/>
  <c r="W22" i="4"/>
  <c r="V22" i="4"/>
  <c r="U22" i="4"/>
  <c r="T22" i="4"/>
  <c r="S22" i="4"/>
  <c r="R22" i="4"/>
  <c r="Q22" i="4"/>
  <c r="P22" i="4"/>
  <c r="O22" i="4"/>
  <c r="N22" i="4"/>
  <c r="M22" i="4"/>
  <c r="L22" i="4"/>
  <c r="K22" i="4"/>
  <c r="J22" i="4"/>
  <c r="I22" i="4"/>
  <c r="H22" i="4"/>
  <c r="G22" i="4"/>
  <c r="F22" i="4"/>
  <c r="E22" i="4"/>
  <c r="D22" i="4"/>
  <c r="C22" i="4"/>
  <c r="Z21" i="4"/>
  <c r="Y21" i="4"/>
  <c r="X21" i="4"/>
  <c r="W21" i="4"/>
  <c r="V21" i="4"/>
  <c r="U21" i="4"/>
  <c r="T21" i="4"/>
  <c r="S21" i="4"/>
  <c r="R21" i="4"/>
  <c r="Q21" i="4"/>
  <c r="P21" i="4"/>
  <c r="O21" i="4"/>
  <c r="N21" i="4"/>
  <c r="M21" i="4"/>
  <c r="L21" i="4"/>
  <c r="K21" i="4"/>
  <c r="J21" i="4"/>
  <c r="I21" i="4"/>
  <c r="H21" i="4"/>
  <c r="G21" i="4"/>
  <c r="F21" i="4"/>
  <c r="E21" i="4"/>
  <c r="D21" i="4"/>
  <c r="C21" i="4"/>
  <c r="Z20" i="4"/>
  <c r="Y20" i="4"/>
  <c r="X20" i="4"/>
  <c r="W20" i="4"/>
  <c r="V20" i="4"/>
  <c r="U20" i="4"/>
  <c r="T20" i="4"/>
  <c r="S20" i="4"/>
  <c r="R20" i="4"/>
  <c r="Q20" i="4"/>
  <c r="P20" i="4"/>
  <c r="O20" i="4"/>
  <c r="N20" i="4"/>
  <c r="M20" i="4"/>
  <c r="L20" i="4"/>
  <c r="K20" i="4"/>
  <c r="J20" i="4"/>
  <c r="I20" i="4"/>
  <c r="H20" i="4"/>
  <c r="G20" i="4"/>
  <c r="F20" i="4"/>
  <c r="E20" i="4"/>
  <c r="D20" i="4"/>
  <c r="C20" i="4"/>
  <c r="Z19" i="4"/>
  <c r="Y19" i="4"/>
  <c r="X19" i="4"/>
  <c r="W19" i="4"/>
  <c r="V19" i="4"/>
  <c r="U19" i="4"/>
  <c r="T19" i="4"/>
  <c r="S19" i="4"/>
  <c r="R19" i="4"/>
  <c r="Q19" i="4"/>
  <c r="P19" i="4"/>
  <c r="O19" i="4"/>
  <c r="N19" i="4"/>
  <c r="M19" i="4"/>
  <c r="L19" i="4"/>
  <c r="K19" i="4"/>
  <c r="J19" i="4"/>
  <c r="I19" i="4"/>
  <c r="H19" i="4"/>
  <c r="G19" i="4"/>
  <c r="F19" i="4"/>
  <c r="E19" i="4"/>
  <c r="D19" i="4"/>
  <c r="C19" i="4"/>
  <c r="Z18" i="4"/>
  <c r="Y18" i="4"/>
  <c r="X18" i="4"/>
  <c r="W18" i="4"/>
  <c r="V18" i="4"/>
  <c r="U18" i="4"/>
  <c r="T18" i="4"/>
  <c r="S18" i="4"/>
  <c r="R18" i="4"/>
  <c r="Q18" i="4"/>
  <c r="P18" i="4"/>
  <c r="O18" i="4"/>
  <c r="N18" i="4"/>
  <c r="M18" i="4"/>
  <c r="L18" i="4"/>
  <c r="K18" i="4"/>
  <c r="J18" i="4"/>
  <c r="I18" i="4"/>
  <c r="H18" i="4"/>
  <c r="G18" i="4"/>
  <c r="F18" i="4"/>
  <c r="E18" i="4"/>
  <c r="D18" i="4"/>
  <c r="C18" i="4"/>
  <c r="Z17" i="4"/>
  <c r="Y17" i="4"/>
  <c r="X17" i="4"/>
  <c r="W17" i="4"/>
  <c r="V17" i="4"/>
  <c r="U17" i="4"/>
  <c r="T17" i="4"/>
  <c r="S17" i="4"/>
  <c r="R17" i="4"/>
  <c r="Q17" i="4"/>
  <c r="P17" i="4"/>
  <c r="O17" i="4"/>
  <c r="N17" i="4"/>
  <c r="M17" i="4"/>
  <c r="L17" i="4"/>
  <c r="K17" i="4"/>
  <c r="J17" i="4"/>
  <c r="I17" i="4"/>
  <c r="H17" i="4"/>
  <c r="G17" i="4"/>
  <c r="F17" i="4"/>
  <c r="E17" i="4"/>
  <c r="D17" i="4"/>
  <c r="C17" i="4"/>
  <c r="Z16" i="4"/>
  <c r="Y16" i="4"/>
  <c r="X16" i="4"/>
  <c r="W16" i="4"/>
  <c r="V16" i="4"/>
  <c r="U16" i="4"/>
  <c r="T16" i="4"/>
  <c r="S16" i="4"/>
  <c r="R16" i="4"/>
  <c r="Q16" i="4"/>
  <c r="P16" i="4"/>
  <c r="O16" i="4"/>
  <c r="N16" i="4"/>
  <c r="M16" i="4"/>
  <c r="L16" i="4"/>
  <c r="K16" i="4"/>
  <c r="J16" i="4"/>
  <c r="I16" i="4"/>
  <c r="H16" i="4"/>
  <c r="G16" i="4"/>
  <c r="F16" i="4"/>
  <c r="E16" i="4"/>
  <c r="D16" i="4"/>
  <c r="C16" i="4"/>
  <c r="Z15" i="4"/>
  <c r="Y15" i="4"/>
  <c r="X15" i="4"/>
  <c r="W15" i="4"/>
  <c r="V15" i="4"/>
  <c r="U15" i="4"/>
  <c r="T15" i="4"/>
  <c r="S15" i="4"/>
  <c r="R15" i="4"/>
  <c r="Q15" i="4"/>
  <c r="P15" i="4"/>
  <c r="O15" i="4"/>
  <c r="N15" i="4"/>
  <c r="M15" i="4"/>
  <c r="L15" i="4"/>
  <c r="K15" i="4"/>
  <c r="J15" i="4"/>
  <c r="I15" i="4"/>
  <c r="H15" i="4"/>
  <c r="G15" i="4"/>
  <c r="F15" i="4"/>
  <c r="E15" i="4"/>
  <c r="D15" i="4"/>
  <c r="C15" i="4"/>
  <c r="Z14" i="4"/>
  <c r="Y14" i="4"/>
  <c r="X14" i="4"/>
  <c r="W14" i="4"/>
  <c r="V14" i="4"/>
  <c r="U14" i="4"/>
  <c r="T14" i="4"/>
  <c r="S14" i="4"/>
  <c r="R14" i="4"/>
  <c r="Q14" i="4"/>
  <c r="P14" i="4"/>
  <c r="O14" i="4"/>
  <c r="N14" i="4"/>
  <c r="M14" i="4"/>
  <c r="L14" i="4"/>
  <c r="K14" i="4"/>
  <c r="J14" i="4"/>
  <c r="I14" i="4"/>
  <c r="H14" i="4"/>
  <c r="G14" i="4"/>
  <c r="F14" i="4"/>
  <c r="E14" i="4"/>
  <c r="D14" i="4"/>
  <c r="C14" i="4"/>
  <c r="Z13" i="4"/>
  <c r="Y13" i="4"/>
  <c r="X13" i="4"/>
  <c r="W13" i="4"/>
  <c r="V13" i="4"/>
  <c r="U13" i="4"/>
  <c r="T13" i="4"/>
  <c r="S13" i="4"/>
  <c r="R13" i="4"/>
  <c r="Q13" i="4"/>
  <c r="P13" i="4"/>
  <c r="O13" i="4"/>
  <c r="N13" i="4"/>
  <c r="M13" i="4"/>
  <c r="L13" i="4"/>
  <c r="K13" i="4"/>
  <c r="J13" i="4"/>
  <c r="I13" i="4"/>
  <c r="H13" i="4"/>
  <c r="G13" i="4"/>
  <c r="F13" i="4"/>
  <c r="E13" i="4"/>
  <c r="D13" i="4"/>
  <c r="C13" i="4"/>
  <c r="Z12" i="4"/>
  <c r="Y12" i="4"/>
  <c r="X12" i="4"/>
  <c r="W12" i="4"/>
  <c r="V12" i="4"/>
  <c r="U12" i="4"/>
  <c r="T12" i="4"/>
  <c r="S12" i="4"/>
  <c r="R12" i="4"/>
  <c r="Q12" i="4"/>
  <c r="P12" i="4"/>
  <c r="O12" i="4"/>
  <c r="N12" i="4"/>
  <c r="M12" i="4"/>
  <c r="L12" i="4"/>
  <c r="K12" i="4"/>
  <c r="J12" i="4"/>
  <c r="I12" i="4"/>
  <c r="H12" i="4"/>
  <c r="G12" i="4"/>
  <c r="F12" i="4"/>
  <c r="E12" i="4"/>
  <c r="D12" i="4"/>
  <c r="C12" i="4"/>
  <c r="Z11" i="4"/>
  <c r="Y11" i="4"/>
  <c r="X11" i="4"/>
  <c r="W11" i="4"/>
  <c r="V11" i="4"/>
  <c r="U11" i="4"/>
  <c r="T11" i="4"/>
  <c r="S11" i="4"/>
  <c r="R11" i="4"/>
  <c r="Q11" i="4"/>
  <c r="P11" i="4"/>
  <c r="O11" i="4"/>
  <c r="N11" i="4"/>
  <c r="M11" i="4"/>
  <c r="L11" i="4"/>
  <c r="K11" i="4"/>
  <c r="J11" i="4"/>
  <c r="I11" i="4"/>
  <c r="H11" i="4"/>
  <c r="G11" i="4"/>
  <c r="F11" i="4"/>
  <c r="E11" i="4"/>
  <c r="D11" i="4"/>
  <c r="C11" i="4"/>
  <c r="Z10" i="4"/>
  <c r="Y10" i="4"/>
  <c r="X10" i="4"/>
  <c r="W10" i="4"/>
  <c r="V10" i="4"/>
  <c r="U10" i="4"/>
  <c r="T10" i="4"/>
  <c r="S10" i="4"/>
  <c r="R10" i="4"/>
  <c r="Q10" i="4"/>
  <c r="P10" i="4"/>
  <c r="O10" i="4"/>
  <c r="N10" i="4"/>
  <c r="M10" i="4"/>
  <c r="L10" i="4"/>
  <c r="K10" i="4"/>
  <c r="J10" i="4"/>
  <c r="I10" i="4"/>
  <c r="H10" i="4"/>
  <c r="G10" i="4"/>
  <c r="F10" i="4"/>
  <c r="E10" i="4"/>
  <c r="D10" i="4"/>
  <c r="C10" i="4"/>
  <c r="Z9" i="4"/>
  <c r="Y9" i="4"/>
  <c r="X9" i="4"/>
  <c r="W9" i="4"/>
  <c r="V9" i="4"/>
  <c r="U9" i="4"/>
  <c r="T9" i="4"/>
  <c r="S9" i="4"/>
  <c r="R9" i="4"/>
  <c r="Q9" i="4"/>
  <c r="P9" i="4"/>
  <c r="O9" i="4"/>
  <c r="N9" i="4"/>
  <c r="M9" i="4"/>
  <c r="L9" i="4"/>
  <c r="K9" i="4"/>
  <c r="J9" i="4"/>
  <c r="I9" i="4"/>
  <c r="H9" i="4"/>
  <c r="G9" i="4"/>
  <c r="F9" i="4"/>
  <c r="E9" i="4"/>
  <c r="D9" i="4"/>
  <c r="C9" i="4"/>
  <c r="Z8" i="4"/>
  <c r="Y8" i="4"/>
  <c r="X8" i="4"/>
  <c r="W8" i="4"/>
  <c r="V8" i="4"/>
  <c r="U8" i="4"/>
  <c r="T8" i="4"/>
  <c r="S8" i="4"/>
  <c r="R8" i="4"/>
  <c r="Q8" i="4"/>
  <c r="P8" i="4"/>
  <c r="O8" i="4"/>
  <c r="N8" i="4"/>
  <c r="M8" i="4"/>
  <c r="L8" i="4"/>
  <c r="K8" i="4"/>
  <c r="J8" i="4"/>
  <c r="I8" i="4"/>
  <c r="H8" i="4"/>
  <c r="G8" i="4"/>
  <c r="F8" i="4"/>
  <c r="E8" i="4"/>
  <c r="D8" i="4"/>
  <c r="C8" i="4"/>
  <c r="Z7" i="4"/>
  <c r="Y7" i="4"/>
  <c r="X7" i="4"/>
  <c r="W7" i="4"/>
  <c r="V7" i="4"/>
  <c r="U7" i="4"/>
  <c r="T7" i="4"/>
  <c r="S7" i="4"/>
  <c r="R7" i="4"/>
  <c r="Q7" i="4"/>
  <c r="P7" i="4"/>
  <c r="O7" i="4"/>
  <c r="N7" i="4"/>
  <c r="M7" i="4"/>
  <c r="L7" i="4"/>
  <c r="K7" i="4"/>
  <c r="J7" i="4"/>
  <c r="I7" i="4"/>
  <c r="H7" i="4"/>
  <c r="G7" i="4"/>
  <c r="F7" i="4"/>
  <c r="E7" i="4"/>
  <c r="D7" i="4"/>
  <c r="C7" i="4"/>
  <c r="Z6" i="4"/>
  <c r="Y6" i="4"/>
  <c r="X6" i="4"/>
  <c r="W6" i="4"/>
  <c r="V6" i="4"/>
  <c r="U6" i="4"/>
  <c r="T6" i="4"/>
  <c r="S6" i="4"/>
  <c r="R6" i="4"/>
  <c r="Q6" i="4"/>
  <c r="P6" i="4"/>
  <c r="O6" i="4"/>
  <c r="N6" i="4"/>
  <c r="M6" i="4"/>
  <c r="L6" i="4"/>
  <c r="K6" i="4"/>
  <c r="J6" i="4"/>
  <c r="I6" i="4"/>
  <c r="H6" i="4"/>
  <c r="G6" i="4"/>
  <c r="F6" i="4"/>
  <c r="E6" i="4"/>
  <c r="D6" i="4"/>
  <c r="C6" i="4"/>
  <c r="Z5" i="4"/>
  <c r="Y5" i="4"/>
  <c r="X5" i="4"/>
  <c r="W5" i="4"/>
  <c r="V5" i="4"/>
  <c r="U5" i="4"/>
  <c r="T5" i="4"/>
  <c r="S5" i="4"/>
  <c r="R5" i="4"/>
  <c r="Q5" i="4"/>
  <c r="P5" i="4"/>
  <c r="O5" i="4"/>
  <c r="N5" i="4"/>
  <c r="M5" i="4"/>
  <c r="L5" i="4"/>
  <c r="K5" i="4"/>
  <c r="J5" i="4"/>
  <c r="I5" i="4"/>
  <c r="H5" i="4"/>
  <c r="G5" i="4"/>
  <c r="F5" i="4"/>
  <c r="E5" i="4"/>
  <c r="D5" i="4"/>
  <c r="C5" i="4"/>
  <c r="Z4" i="4"/>
  <c r="Y4" i="4"/>
  <c r="X4" i="4"/>
  <c r="W4" i="4"/>
  <c r="V4" i="4"/>
  <c r="U4" i="4"/>
  <c r="T4" i="4"/>
  <c r="S4" i="4"/>
  <c r="R4" i="4"/>
  <c r="Q4" i="4"/>
  <c r="P4" i="4"/>
  <c r="O4" i="4"/>
  <c r="N4" i="4"/>
  <c r="M4" i="4"/>
  <c r="L4" i="4"/>
  <c r="K4" i="4"/>
  <c r="J4" i="4"/>
  <c r="I4" i="4"/>
  <c r="H4" i="4"/>
  <c r="G4" i="4"/>
  <c r="F4" i="4"/>
  <c r="E4" i="4"/>
  <c r="D4" i="4"/>
  <c r="C4" i="4"/>
  <c r="D29" i="1" l="1"/>
  <c r="E29" i="1"/>
  <c r="G29" i="1"/>
  <c r="H36" i="1"/>
  <c r="D36" i="1"/>
  <c r="H29" i="1"/>
  <c r="E36" i="1"/>
  <c r="G36" i="1"/>
  <c r="F29" i="1"/>
  <c r="F36" i="1"/>
  <c r="P36" i="1" l="1"/>
  <c r="P29" i="1"/>
  <c r="P38" i="1" l="1"/>
  <c r="C66" i="1" l="1"/>
  <c r="D75" i="1" s="1"/>
  <c r="E75" i="1" l="1"/>
  <c r="E76" i="1" s="1"/>
  <c r="D76" i="1"/>
  <c r="I66" i="1"/>
  <c r="I67" i="1" s="1"/>
  <c r="H66" i="1"/>
  <c r="H67" i="1" s="1"/>
  <c r="C67" i="1"/>
  <c r="G66" i="1"/>
  <c r="G67" i="1" s="1"/>
  <c r="E66" i="1"/>
  <c r="C85" i="1" l="1"/>
  <c r="C99" i="1"/>
  <c r="C100" i="1" s="1"/>
  <c r="J66" i="1"/>
  <c r="E67" i="1"/>
  <c r="J67" i="1" l="1"/>
  <c r="K66" i="1"/>
  <c r="K67" i="1" s="1"/>
  <c r="C87" i="1" s="1"/>
  <c r="C88" i="1" s="1"/>
</calcChain>
</file>

<file path=xl/comments1.xml><?xml version="1.0" encoding="utf-8"?>
<comments xmlns="http://schemas.openxmlformats.org/spreadsheetml/2006/main">
  <authors>
    <author>Rob Hogan</author>
  </authors>
  <commentList>
    <comment ref="E3" authorId="0">
      <text>
        <r>
          <rPr>
            <b/>
            <sz val="9"/>
            <color indexed="81"/>
            <rFont val="Tahoma"/>
            <family val="2"/>
          </rPr>
          <t>Rob Hogan:</t>
        </r>
        <r>
          <rPr>
            <sz val="9"/>
            <color indexed="81"/>
            <rFont val="Tahoma"/>
            <family val="2"/>
          </rPr>
          <t xml:space="preserve">
Distance between trees in a row</t>
        </r>
      </text>
    </comment>
    <comment ref="E4" authorId="0">
      <text>
        <r>
          <rPr>
            <b/>
            <sz val="9"/>
            <color indexed="81"/>
            <rFont val="Tahoma"/>
            <family val="2"/>
          </rPr>
          <t>Rob Hogan:</t>
        </r>
        <r>
          <rPr>
            <sz val="9"/>
            <color indexed="81"/>
            <rFont val="Tahoma"/>
            <family val="2"/>
          </rPr>
          <t xml:space="preserve">
Distance between trees in a column</t>
        </r>
      </text>
    </comment>
    <comment ref="C51" authorId="0">
      <text>
        <r>
          <rPr>
            <b/>
            <sz val="9"/>
            <color indexed="81"/>
            <rFont val="Tahoma"/>
            <family val="2"/>
          </rPr>
          <t>Rob Hogan:</t>
        </r>
        <r>
          <rPr>
            <sz val="9"/>
            <color indexed="81"/>
            <rFont val="Tahoma"/>
            <family val="2"/>
          </rPr>
          <t xml:space="preserve">
 Water Worker
Model # HT119B
Internet # 202846488 from Home Depot</t>
        </r>
      </text>
    </comment>
    <comment ref="N53" authorId="0">
      <text>
        <r>
          <rPr>
            <b/>
            <sz val="9"/>
            <color indexed="81"/>
            <rFont val="Tahoma"/>
            <family val="2"/>
          </rPr>
          <t>Rob Hogan:</t>
        </r>
        <r>
          <rPr>
            <sz val="9"/>
            <color indexed="81"/>
            <rFont val="Tahoma"/>
            <family val="2"/>
          </rPr>
          <t xml:space="preserve">
2 men, 12 hours each, and $35.00 per hour</t>
        </r>
      </text>
    </comment>
    <comment ref="E84" authorId="0">
      <text>
        <r>
          <rPr>
            <b/>
            <sz val="9"/>
            <color indexed="81"/>
            <rFont val="Tahoma"/>
            <family val="2"/>
          </rPr>
          <t>Rob Hogan:</t>
        </r>
        <r>
          <rPr>
            <sz val="9"/>
            <color indexed="81"/>
            <rFont val="Tahoma"/>
            <family val="2"/>
          </rPr>
          <t xml:space="preserve">
This Table 3 and Table 4 are probably what you are looking for...</t>
        </r>
      </text>
    </comment>
    <comment ref="C89" authorId="0">
      <text>
        <r>
          <rPr>
            <b/>
            <sz val="9"/>
            <color indexed="81"/>
            <rFont val="Tahoma"/>
            <family val="2"/>
          </rPr>
          <t>Rob Hogan:</t>
        </r>
        <r>
          <rPr>
            <sz val="9"/>
            <color indexed="81"/>
            <rFont val="Tahoma"/>
            <family val="2"/>
          </rPr>
          <t xml:space="preserve">
This is how the electricity consumption is determined:
[(27,154 gal per ac-in / 500 gpm) = minutes per ac-in / 60] * 65 KwH = 58.8
</t>
        </r>
      </text>
    </comment>
  </commentList>
</comments>
</file>

<file path=xl/sharedStrings.xml><?xml version="1.0" encoding="utf-8"?>
<sst xmlns="http://schemas.openxmlformats.org/spreadsheetml/2006/main" count="322" uniqueCount="202">
  <si>
    <t>Construction Of Drip Irrigation System For An Orchard</t>
  </si>
  <si>
    <t>Orchard Design &amp; Tree Spacing</t>
  </si>
  <si>
    <t>Tree spacing of the orchard is :</t>
  </si>
  <si>
    <t>total trees =</t>
  </si>
  <si>
    <t>trees per acre</t>
  </si>
  <si>
    <t>Number of drip emitters per tree =</t>
  </si>
  <si>
    <t>Instructions to assemble the drip system</t>
  </si>
  <si>
    <t>Installation for K009</t>
  </si>
  <si>
    <t>This drip irrigation kit has all the parts needed to start the system connecting to a faucet.  The Drip Store also includes instructions on how to start the system from a PVC pipe or a pipe thread.</t>
  </si>
  <si>
    <t>Starting the irrigation system from a faucet:</t>
  </si>
  <si>
    <t xml:space="preserve">Optional: If you wish to automate the system, first connect a battery-operated timer to the faucet (suggested model C001 - not included in this kit). </t>
  </si>
  <si>
    <t>1. Connect the 3/4"  FHT x MHT backflow device (model A015) to the controller or to the faucet if not used with a controller.</t>
  </si>
  <si>
    <t>2. Connect the 3/4": FHT x MHT filter (model F300) to the backflow device if used, or directly to the controller male outlet or faucet.</t>
  </si>
  <si>
    <t>3. Connect the 3/4"  FHT x MHT pressure regulator (model A013) to the filter.</t>
  </si>
  <si>
    <t>                    Optional: Starting the irrigation system from a PVC pipe:</t>
  </si>
  <si>
    <t>1. Glue to a 3/4" PVC pipe a PVC male adapter (model P357) (not included).</t>
  </si>
  <si>
    <t>2. Use the 3/4" MHT x MPT nipple (model A010) to connect to the pipe thread making sure to use 3-5 rounds of Teflon tape.</t>
  </si>
  <si>
    <t>3. Connect the 3/4" FHT x MHT battery-operated controller (model C001) to the nipple.</t>
  </si>
  <si>
    <t>4. Connect the 3/4" FHT x MHT backflow device (model A015) to the controller (not included), or to the faucet.</t>
  </si>
  <si>
    <t>5. Connect the 3/4" FHT x MHT filter (model F300) to the backflow device, if used, or directly to the controller male outlet or faucet.</t>
  </si>
  <si>
    <t>6. Connect the 3/4" FHT x MHT 25 PSI pressure regulator (model A013) to the filter.</t>
  </si>
  <si>
    <t>Steps to connect all others components:</t>
  </si>
  <si>
    <t>4. To the 3/4" FHT x MHT pressure regulator connect the 3/4" FHT swivel adapter (model LF503), to the adapter connect the poly tubing by wiggling and forcing the drip tubing into the compression side of the adapter and lay out the drip tubing to the garden area. The 1/2" drip tubing is used as the main line to deliver the water to the plants.</t>
  </si>
  <si>
    <t>5. Use the 1/2" elbow (model LF007) as needed.</t>
  </si>
  <si>
    <t>6. Use 1/2" coupling .700 O.D. (model LF001) to connect additional 1/2" drip tubing, or for repair.</t>
  </si>
  <si>
    <t>7. Use the 1/2" tee (model LF005) to split the 1/2" drip tubing if needed or for making a loop from the 1/2" drip hose around a tree.</t>
  </si>
  <si>
    <t>8. Turn the water on and flush the line, and then close the end of the 1/2"drip tubing (model T002) using hose end (model A006).</t>
  </si>
  <si>
    <t>9. Use the 1/4" micro tubing (model T010) to extend the drippers to the plants that are far from the 1/2" drip irrigation tubing.  If all the plants are next to the path of the 1/2" drip tubing, the 1/4" micro tubing is not needed.</t>
  </si>
  <si>
    <t>10. Use the 1/4" barb (model SF001) to connect the 1/4" micro tubing to the 1/2" drip tubing. To connect the 1/4' micro tubing to the 1/2" drip tubing punch a hole in the 1/2" drip hose using the punch (model A035) and insert the 1/4" barb, then connect the 1/4" micro tubing to the barb.</t>
  </si>
  <si>
    <t>To water diverse planting such as trees, shrubs, bulbs and perennials, either option below can be utilized:</t>
  </si>
  <si>
    <t>Option 1:For maximum system expansion using a single water source, and to better control the system’s total flow rate, use I GPH (gallons per hour) drippers (model D076). We recommend using drippers with the same flow rate to resolve the difficulty of irrigating a garden planted with a diversity of plant types and sizes, for example a garden with trees, shrubs, groundcovers, bulbs and perennials installed on the same system. To increase the amount of water applied to larger or thirstier plants, simply add more drippers, at intervals of 12” around the plant. This drip irrigation method provides the plant with a larger wetted area to cover a larger section of the plant root zone. By adjusting watering time, the right amount of water can then be applied .</t>
  </si>
  <si>
    <t>Maximum incoming operating pressure: 100 PSI</t>
  </si>
  <si>
    <t>Operating pressure: 10 to 45 PSI</t>
  </si>
  <si>
    <t>Color</t>
  </si>
  <si>
    <t>Description</t>
  </si>
  <si>
    <t>A010</t>
  </si>
  <si>
    <t>F300</t>
  </si>
  <si>
    <t>A013</t>
  </si>
  <si>
    <t>LF503</t>
  </si>
  <si>
    <t>T002</t>
  </si>
  <si>
    <t>T010</t>
  </si>
  <si>
    <t>LF001</t>
  </si>
  <si>
    <t>LF005</t>
  </si>
  <si>
    <t>LF007</t>
  </si>
  <si>
    <t>D076</t>
  </si>
  <si>
    <t>A018</t>
  </si>
  <si>
    <t>SF001</t>
  </si>
  <si>
    <t>SF003</t>
  </si>
  <si>
    <t>S006</t>
  </si>
  <si>
    <t>S005</t>
  </si>
  <si>
    <t xml:space="preserve">C000 </t>
  </si>
  <si>
    <t>station DC controller with hose or pipe thread</t>
  </si>
  <si>
    <t xml:space="preserve">A015 </t>
  </si>
  <si>
    <t>3/4” FHT x MHT 25 PSI preset pressure regulator</t>
  </si>
  <si>
    <t>3/4” FHT x .700 OD swivel adapter with washer</t>
  </si>
  <si>
    <t>1/2” Drip hose coupling .700 OD</t>
  </si>
  <si>
    <t>1/2” Drip hose tee .700 OD</t>
  </si>
  <si>
    <t xml:space="preserve">1/2” Drip hose elbow .700 OD </t>
  </si>
  <si>
    <t xml:space="preserve">black </t>
  </si>
  <si>
    <t xml:space="preserve">1 GPH PC button dripper </t>
  </si>
  <si>
    <t>1/4” barb x 1/4” barb mini-valve</t>
  </si>
  <si>
    <t>1/4” barb connector</t>
  </si>
  <si>
    <t>1/4” barbed tee</t>
  </si>
  <si>
    <t>A006</t>
  </si>
  <si>
    <t>1/2” drip hose figure “8” hose end</t>
  </si>
  <si>
    <t>SF007</t>
  </si>
  <si>
    <t>Goof plugs, strip of 10</t>
  </si>
  <si>
    <t>1/2” drip hose holder stake</t>
  </si>
  <si>
    <t>1/4” microtubing holder stake, 4”</t>
  </si>
  <si>
    <t xml:space="preserve">3/4" MNPT x MHT Plastic Nipple </t>
  </si>
  <si>
    <t>3/4” FHT x 3/4” MHT Backflow device</t>
  </si>
  <si>
    <t>3/4” FHT x 3/4” MHT Y filter with 155 mesh polyester screen</t>
  </si>
  <si>
    <r>
      <rPr>
        <b/>
        <sz val="10"/>
        <color theme="1"/>
        <rFont val="Arial"/>
        <family val="2"/>
      </rPr>
      <t>Tree Spacing</t>
    </r>
    <r>
      <rPr>
        <sz val="11"/>
        <color theme="1"/>
        <rFont val="Calibri"/>
        <family val="2"/>
        <scheme val="minor"/>
      </rPr>
      <t xml:space="preserve">  </t>
    </r>
    <r>
      <rPr>
        <i/>
        <sz val="10"/>
        <color theme="1"/>
        <rFont val="Arial"/>
        <family val="2"/>
      </rPr>
      <t>Distance between trees within a row, feet</t>
    </r>
  </si>
  <si>
    <r>
      <rPr>
        <b/>
        <sz val="10"/>
        <color theme="1"/>
        <rFont val="Arial"/>
        <family val="2"/>
      </rPr>
      <t>Row Spacing</t>
    </r>
    <r>
      <rPr>
        <sz val="11"/>
        <color theme="1"/>
        <rFont val="Calibri"/>
        <family val="2"/>
        <scheme val="minor"/>
      </rPr>
      <t xml:space="preserve">  </t>
    </r>
    <r>
      <rPr>
        <i/>
        <sz val="10"/>
        <color theme="1"/>
        <rFont val="Arial"/>
        <family val="2"/>
      </rPr>
      <t>Distance between rows, feet</t>
    </r>
  </si>
  <si>
    <t>feet</t>
  </si>
  <si>
    <t>row, feet between trees =</t>
  </si>
  <si>
    <t>column, feet between trees =</t>
  </si>
  <si>
    <t>Tree</t>
  </si>
  <si>
    <t>Sq Ft In Acre =</t>
  </si>
  <si>
    <t>sqrt() =</t>
  </si>
  <si>
    <t>208'</t>
  </si>
  <si>
    <t>1 ACRE</t>
  </si>
  <si>
    <t>Model #</t>
  </si>
  <si>
    <t>NEED PER ACRE OF ORCHARD</t>
  </si>
  <si>
    <t>Price Per Ea</t>
  </si>
  <si>
    <t>Total</t>
  </si>
  <si>
    <t>TOTAL =</t>
  </si>
  <si>
    <t>Required weekly irrigation amount =</t>
  </si>
  <si>
    <t>1 acre-inch =</t>
  </si>
  <si>
    <t>gallons</t>
  </si>
  <si>
    <t>Pecans;  first  and second year, one, one gallon a minute emitter per tree; water once a week; see pecan handbook for monthly amounts.  I will give you a Pecan Handbook.</t>
  </si>
  <si>
    <t>Third and fourth year, add two additional emitters; amounts in handbook.</t>
  </si>
  <si>
    <r>
      <t>Peaches, first year one, one gallon emitter per tree, second year two emitters per tree, third year, three emitters, fourth year, 4 emitters, and 5</t>
    </r>
    <r>
      <rPr>
        <vertAlign val="superscript"/>
        <sz val="11"/>
        <color rgb="FF1F497D"/>
        <rFont val="Calibri"/>
        <family val="2"/>
        <scheme val="minor"/>
      </rPr>
      <t>th</t>
    </r>
    <r>
      <rPr>
        <sz val="11"/>
        <color rgb="FF1F497D"/>
        <rFont val="Calibri"/>
        <family val="2"/>
        <scheme val="minor"/>
      </rPr>
      <t xml:space="preserve"> year and on either 6 emitters per year or one microsprinkler.</t>
    </r>
  </si>
  <si>
    <t>Notes</t>
  </si>
  <si>
    <t>Year</t>
  </si>
  <si>
    <t>Qty Used</t>
  </si>
  <si>
    <t>Rolls of 1/2” drip hose with .700 OD x .600 ID per 500 feet</t>
  </si>
  <si>
    <t>Number of drip emitters purchased =</t>
  </si>
  <si>
    <t>Dripper flow rate: 1, 2 and 4 GPH; Black, Green, Red</t>
  </si>
  <si>
    <t>Fifth year and older; one inch of water a week from budbreak until late July; two inches per week in August, September and early Oct.  May have to add more emitters or go to microsprinklers.</t>
  </si>
  <si>
    <t>A good rule of thumb is to have a well capacity of 10 gallons of water per minute for each acre of trees.</t>
  </si>
  <si>
    <t>For a 50 acre orchard we will need a well capable of delivering =</t>
  </si>
  <si>
    <t>50 ac * 10 gal per acre =</t>
  </si>
  <si>
    <t>gpm</t>
  </si>
  <si>
    <t>The following is information from "Cinco" Sutherland and it is much appreciated.</t>
  </si>
  <si>
    <t>Well, pump, and specifications for a well for the above drip irrigation system.</t>
  </si>
  <si>
    <t>Cost of:</t>
  </si>
  <si>
    <t>Drilling, casing, and gravel packing a well in the Edwards aquifer capable of producing 500 gpm =</t>
  </si>
  <si>
    <t>{$25,000.00 -- $27,500.00}</t>
  </si>
  <si>
    <t>6" -- 50 HP submergible pump pumping from 250 feet deep =</t>
  </si>
  <si>
    <t>{$15,000.00 -- $17,500.00}</t>
  </si>
  <si>
    <t>wire &amp; control panel included in the above price</t>
  </si>
  <si>
    <t>turnkey</t>
  </si>
  <si>
    <t>This pump will probably pull  ==&gt;   60 -- 65 KwH</t>
  </si>
  <si>
    <t xml:space="preserve">The pump will operate </t>
  </si>
  <si>
    <t>of the time around the clock</t>
  </si>
  <si>
    <t>119 gal. pressure tank</t>
  </si>
  <si>
    <t>check valves, pressure switches, pipe, &amp; fittings to hook it all up</t>
  </si>
  <si>
    <t>labor for hookup</t>
  </si>
  <si>
    <t>2 men</t>
  </si>
  <si>
    <t>12 hour day</t>
  </si>
  <si>
    <t>psi backpressure</t>
  </si>
  <si>
    <t>feet estimated well depth</t>
  </si>
  <si>
    <t>Table 1.</t>
  </si>
  <si>
    <t>Annual Fixed Costs</t>
  </si>
  <si>
    <t>Property tax rate (in mills) =</t>
  </si>
  <si>
    <t>Note 1</t>
  </si>
  <si>
    <t xml:space="preserve">Selling </t>
  </si>
  <si>
    <t>Years</t>
  </si>
  <si>
    <t>Property</t>
  </si>
  <si>
    <t>Insurance rate =</t>
  </si>
  <si>
    <t>dollars of premium per dollar of insured value  Note 2</t>
  </si>
  <si>
    <t>Item</t>
  </si>
  <si>
    <t>Price</t>
  </si>
  <si>
    <t xml:space="preserve"> of Life</t>
  </si>
  <si>
    <t>Depreciation</t>
  </si>
  <si>
    <t>Tax</t>
  </si>
  <si>
    <t>Insurance</t>
  </si>
  <si>
    <t>Interest</t>
  </si>
  <si>
    <t>per Acre</t>
  </si>
  <si>
    <t>Interest rate =</t>
  </si>
  <si>
    <t>Note 3</t>
  </si>
  <si>
    <t>Well</t>
  </si>
  <si>
    <t>Average investment =</t>
  </si>
  <si>
    <t>this assumes a salvage value of</t>
  </si>
  <si>
    <t>ac assumed field</t>
  </si>
  <si>
    <t xml:space="preserve">Table 2. </t>
  </si>
  <si>
    <t>Repair and Maintenance annually, per hour of operation, and per acre inch.</t>
  </si>
  <si>
    <t>Note 1: Kay and Edwards 5th edition recommends this</t>
  </si>
  <si>
    <t>Annual</t>
  </si>
  <si>
    <t>Note 2: Kay and Edwards 5th edition</t>
  </si>
  <si>
    <t>Percent</t>
  </si>
  <si>
    <t xml:space="preserve"> ($/Year)</t>
  </si>
  <si>
    <t>($/acin)*</t>
  </si>
  <si>
    <t>Note 3: This is the projected intermediate term bank financing charge</t>
  </si>
  <si>
    <t>Pump &amp; Gear Head</t>
  </si>
  <si>
    <t>Estimated Well Depth</t>
  </si>
  <si>
    <t xml:space="preserve">* Spread over </t>
  </si>
  <si>
    <t xml:space="preserve">acre inches per year on </t>
  </si>
  <si>
    <t>acres.</t>
  </si>
  <si>
    <t xml:space="preserve">Table 3. </t>
  </si>
  <si>
    <t>Variable costs</t>
  </si>
  <si>
    <t xml:space="preserve">   Electricity*</t>
  </si>
  <si>
    <t xml:space="preserve">   Irrigation Labor**</t>
  </si>
  <si>
    <t xml:space="preserve">   Repairs &amp; Maint.</t>
  </si>
  <si>
    <t xml:space="preserve">   Dep., Int., Taxes, Ins.</t>
  </si>
  <si>
    <t xml:space="preserve">* Electricity consumpiton is </t>
  </si>
  <si>
    <t xml:space="preserve"> kwh/acre inch.  Price is </t>
  </si>
  <si>
    <t xml:space="preserve"> per kwh.</t>
  </si>
  <si>
    <t xml:space="preserve">** Irrigation labor cost is </t>
  </si>
  <si>
    <t>per hour</t>
  </si>
  <si>
    <t xml:space="preserve">   Labor required is:</t>
  </si>
  <si>
    <t>hours per acre inch</t>
  </si>
  <si>
    <t xml:space="preserve">Table 4. </t>
  </si>
  <si>
    <t>(1 ac/in)</t>
  </si>
  <si>
    <t>Per Acre Cost of an Additional Irrigation, Drip System</t>
  </si>
  <si>
    <t>Irrigation Energy Prices</t>
  </si>
  <si>
    <t>Electric:</t>
  </si>
  <si>
    <t>$/KwH</t>
  </si>
  <si>
    <t>Diesel:</t>
  </si>
  <si>
    <t>$/gallon</t>
  </si>
  <si>
    <t>Natural Gas:</t>
  </si>
  <si>
    <t>$/mcf</t>
  </si>
  <si>
    <t>LP:</t>
  </si>
  <si>
    <t>Irrigation Labor</t>
  </si>
  <si>
    <t>$/hr</t>
  </si>
  <si>
    <t>Orchard</t>
  </si>
  <si>
    <t>Annual Per Acre Costs, Drip System</t>
  </si>
  <si>
    <t>Drip System</t>
  </si>
  <si>
    <t>Rolls of  1/4” micro tubing .245 OD color brown per 500 feet</t>
  </si>
  <si>
    <t>Pump, Tank, &amp; Electric Panel</t>
  </si>
  <si>
    <t xml:space="preserve">1 ac-in = </t>
  </si>
  <si>
    <t>Investment and Annual Fixed Cost Estimates for Drip Irrigation System, 20115</t>
  </si>
  <si>
    <t>Based on</t>
  </si>
  <si>
    <t>Rob Hogan, Extension Economist</t>
  </si>
  <si>
    <t>Larry Stein, Associate Department Head, Professor, and Extension Horticulturist</t>
  </si>
  <si>
    <t>Fixed Cost Amortization For Commercial Orchard Drip Irrigation System In Winter Garden Texas</t>
  </si>
  <si>
    <t>Year =</t>
  </si>
  <si>
    <t>Includes Well, Drilling, Casing, and Gravel Packiing; Annual Depreciation, Insurance, and Taxes on Well and Drip System;</t>
  </si>
  <si>
    <t xml:space="preserve"> Annual Maintenance Costs; and Material and Labor To Construct the Drip System.</t>
  </si>
  <si>
    <t xml:space="preserve">The materials used are sourced from "The Drip Store"    </t>
  </si>
  <si>
    <t xml:space="preserve">www.dripirrigation.com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</si>
</sst>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8" formatCode="&quot;$&quot;#,##0.00_);[Red]\(&quot;$&quot;#,##0.00\)"/>
    <numFmt numFmtId="164" formatCode="#,##0.0000"/>
    <numFmt numFmtId="165" formatCode="&quot;$&quot;#,##0.00"/>
  </numFmts>
  <fonts count="23"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Arial"/>
      <family val="2"/>
    </font>
    <font>
      <b/>
      <sz val="12"/>
      <color theme="1"/>
      <name val="Arial"/>
      <family val="2"/>
    </font>
    <font>
      <b/>
      <sz val="10"/>
      <color theme="1"/>
      <name val="Arial"/>
      <family val="2"/>
    </font>
    <font>
      <i/>
      <sz val="10"/>
      <color theme="1"/>
      <name val="Arial"/>
      <family val="2"/>
    </font>
    <font>
      <b/>
      <sz val="12"/>
      <color theme="1"/>
      <name val="Calibri"/>
      <family val="2"/>
      <scheme val="minor"/>
    </font>
    <font>
      <sz val="9"/>
      <color indexed="81"/>
      <name val="Tahoma"/>
      <family val="2"/>
    </font>
    <font>
      <b/>
      <sz val="9"/>
      <color indexed="81"/>
      <name val="Tahoma"/>
      <family val="2"/>
    </font>
    <font>
      <sz val="11"/>
      <color rgb="FF1F497D"/>
      <name val="Calibri"/>
      <family val="2"/>
      <scheme val="minor"/>
    </font>
    <font>
      <vertAlign val="superscript"/>
      <sz val="11"/>
      <color rgb="FF1F497D"/>
      <name val="Calibri"/>
      <family val="2"/>
      <scheme val="minor"/>
    </font>
    <font>
      <b/>
      <sz val="16"/>
      <color theme="1"/>
      <name val="Calibri"/>
      <family val="2"/>
      <scheme val="minor"/>
    </font>
    <font>
      <b/>
      <sz val="14"/>
      <name val="Arial"/>
      <family val="2"/>
    </font>
    <font>
      <b/>
      <sz val="16"/>
      <name val="Arial"/>
      <family val="2"/>
    </font>
    <font>
      <b/>
      <sz val="10"/>
      <name val="Arial"/>
      <family val="2"/>
    </font>
    <font>
      <sz val="10"/>
      <name val="Arial"/>
      <family val="2"/>
    </font>
    <font>
      <b/>
      <u/>
      <sz val="10"/>
      <name val="Arial"/>
      <family val="2"/>
    </font>
    <font>
      <b/>
      <sz val="12"/>
      <name val="Arial"/>
      <family val="2"/>
    </font>
    <font>
      <i/>
      <sz val="10"/>
      <name val="Arial"/>
      <family val="2"/>
    </font>
    <font>
      <sz val="16"/>
      <name val="Arial"/>
      <family val="2"/>
    </font>
    <font>
      <sz val="12"/>
      <name val="Arial"/>
      <family val="2"/>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indexed="13"/>
        <bgColor indexed="64"/>
      </patternFill>
    </fill>
    <fill>
      <patternFill patternType="solid">
        <fgColor indexed="9"/>
        <bgColor indexed="9"/>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top/>
      <bottom style="double">
        <color indexed="64"/>
      </bottom>
      <diagonal/>
    </border>
    <border>
      <left/>
      <right/>
      <top style="thin">
        <color indexed="22"/>
      </top>
      <bottom style="thin">
        <color indexed="22"/>
      </bottom>
      <diagonal/>
    </border>
    <border>
      <left style="thin">
        <color indexed="22"/>
      </left>
      <right style="thin">
        <color indexed="22"/>
      </right>
      <top/>
      <bottom/>
      <diagonal/>
    </border>
  </borders>
  <cellStyleXfs count="8">
    <xf numFmtId="0" fontId="0" fillId="0" borderId="0"/>
    <xf numFmtId="0" fontId="3" fillId="0" borderId="0"/>
    <xf numFmtId="0" fontId="16" fillId="0" borderId="0"/>
    <xf numFmtId="3" fontId="16" fillId="5" borderId="0"/>
    <xf numFmtId="5" fontId="16" fillId="5" borderId="0"/>
    <xf numFmtId="0" fontId="16" fillId="5" borderId="0"/>
    <xf numFmtId="2" fontId="16" fillId="5" borderId="0"/>
    <xf numFmtId="0" fontId="22" fillId="0" borderId="0" applyNumberFormat="0" applyFill="0" applyBorder="0" applyAlignment="0" applyProtection="0"/>
  </cellStyleXfs>
  <cellXfs count="110">
    <xf numFmtId="0" fontId="0" fillId="0" borderId="0" xfId="0"/>
    <xf numFmtId="0" fontId="1" fillId="0" borderId="0" xfId="0" applyFont="1"/>
    <xf numFmtId="0" fontId="2" fillId="0" borderId="0" xfId="0" applyFont="1"/>
    <xf numFmtId="0" fontId="3" fillId="0" borderId="0" xfId="1"/>
    <xf numFmtId="0" fontId="4" fillId="0" borderId="0" xfId="1" applyFont="1"/>
    <xf numFmtId="0" fontId="3" fillId="0" borderId="0" xfId="1" applyAlignment="1"/>
    <xf numFmtId="0" fontId="3" fillId="0" borderId="0" xfId="1" applyAlignment="1">
      <alignment horizontal="center"/>
    </xf>
    <xf numFmtId="0" fontId="0" fillId="0" borderId="0" xfId="0" applyAlignment="1">
      <alignment horizontal="right"/>
    </xf>
    <xf numFmtId="0" fontId="0" fillId="0" borderId="0" xfId="0" applyAlignment="1">
      <alignment horizontal="left"/>
    </xf>
    <xf numFmtId="0" fontId="7" fillId="0" borderId="0" xfId="0" applyFont="1" applyAlignment="1">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1" fillId="0" borderId="0" xfId="0" applyFont="1" applyAlignment="1">
      <alignment wrapText="1"/>
    </xf>
    <xf numFmtId="0" fontId="0" fillId="0" borderId="0" xfId="0" applyAlignment="1">
      <alignment horizontal="left" vertical="center" wrapText="1" indent="1"/>
    </xf>
    <xf numFmtId="0" fontId="0" fillId="0" borderId="0" xfId="0" applyAlignment="1">
      <alignment horizontal="center"/>
    </xf>
    <xf numFmtId="0" fontId="1" fillId="0" borderId="0" xfId="0" applyFont="1" applyAlignment="1">
      <alignment horizontal="center"/>
    </xf>
    <xf numFmtId="0" fontId="0" fillId="2" borderId="0" xfId="0" applyFill="1" applyAlignment="1">
      <alignment horizontal="center"/>
    </xf>
    <xf numFmtId="0" fontId="0" fillId="0" borderId="5" xfId="0" applyBorder="1"/>
    <xf numFmtId="0" fontId="0" fillId="0" borderId="6" xfId="0" applyBorder="1"/>
    <xf numFmtId="0" fontId="0" fillId="0" borderId="7" xfId="0" applyBorder="1"/>
    <xf numFmtId="0" fontId="0" fillId="3" borderId="4" xfId="0" applyFill="1" applyBorder="1"/>
    <xf numFmtId="0" fontId="0" fillId="0" borderId="8"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9" xfId="0" quotePrefix="1" applyBorder="1" applyAlignment="1">
      <alignment horizontal="center"/>
    </xf>
    <xf numFmtId="0" fontId="0" fillId="0" borderId="7" xfId="0" quotePrefix="1" applyBorder="1" applyAlignment="1">
      <alignment horizontal="center"/>
    </xf>
    <xf numFmtId="0" fontId="1" fillId="0" borderId="0" xfId="0" applyFont="1" applyBorder="1" applyAlignment="1">
      <alignment horizontal="center"/>
    </xf>
    <xf numFmtId="0" fontId="0" fillId="0" borderId="0" xfId="0" applyFill="1"/>
    <xf numFmtId="0" fontId="0" fillId="0" borderId="5" xfId="0" applyFill="1" applyBorder="1"/>
    <xf numFmtId="0" fontId="0" fillId="0" borderId="0" xfId="0" quotePrefix="1"/>
    <xf numFmtId="4" fontId="0" fillId="0" borderId="0" xfId="0" applyNumberFormat="1"/>
    <xf numFmtId="3" fontId="0" fillId="0" borderId="0" xfId="0" applyNumberFormat="1"/>
    <xf numFmtId="164" fontId="0" fillId="0" borderId="0" xfId="0" applyNumberForma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2" fillId="0" borderId="0" xfId="0" applyFont="1"/>
    <xf numFmtId="165" fontId="1" fillId="0" borderId="0" xfId="0" applyNumberFormat="1" applyFont="1"/>
    <xf numFmtId="0" fontId="0" fillId="2" borderId="0" xfId="0" applyFill="1" applyAlignment="1">
      <alignment horizontal="left"/>
    </xf>
    <xf numFmtId="0" fontId="0" fillId="0" borderId="13" xfId="0" applyBorder="1" applyAlignment="1">
      <alignment horizontal="center"/>
    </xf>
    <xf numFmtId="0" fontId="0" fillId="0" borderId="14" xfId="0" applyBorder="1" applyAlignment="1">
      <alignment horizontal="center"/>
    </xf>
    <xf numFmtId="0" fontId="1" fillId="0" borderId="15" xfId="0" applyFont="1" applyBorder="1"/>
    <xf numFmtId="0" fontId="1" fillId="0" borderId="16" xfId="0" applyFont="1" applyBorder="1"/>
    <xf numFmtId="0" fontId="0" fillId="0" borderId="17" xfId="0" applyBorder="1" applyAlignment="1">
      <alignment horizontal="center"/>
    </xf>
    <xf numFmtId="0" fontId="1" fillId="0" borderId="17"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15" xfId="0" applyBorder="1"/>
    <xf numFmtId="0" fontId="0" fillId="0" borderId="15" xfId="0" applyBorder="1" applyAlignment="1">
      <alignment horizontal="center"/>
    </xf>
    <xf numFmtId="4" fontId="0" fillId="0" borderId="0" xfId="0" applyNumberFormat="1" applyAlignment="1">
      <alignment horizontal="center"/>
    </xf>
    <xf numFmtId="4" fontId="1" fillId="0" borderId="20" xfId="0" applyNumberFormat="1" applyFont="1" applyBorder="1" applyAlignment="1">
      <alignment horizontal="center"/>
    </xf>
    <xf numFmtId="9" fontId="0" fillId="0" borderId="0" xfId="0" applyNumberFormat="1" applyAlignment="1">
      <alignment horizontal="center"/>
    </xf>
    <xf numFmtId="165" fontId="0" fillId="0" borderId="0" xfId="0" applyNumberFormat="1"/>
    <xf numFmtId="0" fontId="13" fillId="0" borderId="0" xfId="0" applyFont="1"/>
    <xf numFmtId="0" fontId="0" fillId="4" borderId="0" xfId="0" applyFill="1"/>
    <xf numFmtId="0" fontId="14" fillId="0" borderId="0" xfId="0" applyFont="1"/>
    <xf numFmtId="0" fontId="15" fillId="0" borderId="5" xfId="0" applyFont="1" applyBorder="1"/>
    <xf numFmtId="0" fontId="15" fillId="0" borderId="0" xfId="0" applyFont="1"/>
    <xf numFmtId="0" fontId="16" fillId="0" borderId="0" xfId="0" applyFont="1"/>
    <xf numFmtId="10" fontId="0" fillId="4" borderId="0" xfId="0" applyNumberFormat="1" applyFill="1"/>
    <xf numFmtId="0" fontId="16" fillId="0" borderId="0" xfId="0" applyFont="1" applyAlignment="1">
      <alignment horizontal="center"/>
    </xf>
    <xf numFmtId="0" fontId="16" fillId="0" borderId="22" xfId="0" applyFont="1" applyBorder="1"/>
    <xf numFmtId="0" fontId="16" fillId="0" borderId="22" xfId="0" applyFont="1" applyBorder="1" applyAlignment="1">
      <alignment horizontal="center"/>
    </xf>
    <xf numFmtId="0" fontId="0" fillId="0" borderId="23" xfId="0" applyBorder="1"/>
    <xf numFmtId="6" fontId="0" fillId="0" borderId="0" xfId="0" applyNumberFormat="1" applyFill="1" applyAlignment="1">
      <alignment horizontal="center"/>
    </xf>
    <xf numFmtId="8" fontId="0" fillId="0" borderId="0" xfId="0" applyNumberFormat="1" applyAlignment="1">
      <alignment horizontal="center"/>
    </xf>
    <xf numFmtId="8" fontId="0" fillId="0" borderId="0" xfId="0" applyNumberFormat="1"/>
    <xf numFmtId="0" fontId="0" fillId="5" borderId="24" xfId="0" applyFill="1" applyBorder="1"/>
    <xf numFmtId="0" fontId="0" fillId="5" borderId="25" xfId="0" applyFill="1" applyBorder="1"/>
    <xf numFmtId="8" fontId="0" fillId="0" borderId="26" xfId="0" applyNumberFormat="1" applyBorder="1" applyAlignment="1">
      <alignment horizontal="center"/>
    </xf>
    <xf numFmtId="0" fontId="0" fillId="5" borderId="24" xfId="0" applyFill="1" applyBorder="1" applyAlignment="1">
      <alignment horizontal="left"/>
    </xf>
    <xf numFmtId="0" fontId="0" fillId="0" borderId="27" xfId="0" applyBorder="1"/>
    <xf numFmtId="0" fontId="16" fillId="0" borderId="5" xfId="0" applyFont="1" applyBorder="1"/>
    <xf numFmtId="8" fontId="0" fillId="0" borderId="5" xfId="0" applyNumberFormat="1" applyBorder="1" applyAlignment="1">
      <alignment horizontal="center"/>
    </xf>
    <xf numFmtId="8" fontId="0" fillId="0" borderId="5" xfId="0" applyNumberFormat="1" applyBorder="1"/>
    <xf numFmtId="0" fontId="0" fillId="0" borderId="28" xfId="0" applyBorder="1"/>
    <xf numFmtId="0" fontId="15" fillId="0" borderId="22" xfId="0" applyFont="1" applyBorder="1"/>
    <xf numFmtId="0" fontId="0" fillId="5" borderId="0" xfId="0" applyFill="1"/>
    <xf numFmtId="0" fontId="0" fillId="5" borderId="0" xfId="0" applyFill="1" applyBorder="1"/>
    <xf numFmtId="0" fontId="0" fillId="4" borderId="0" xfId="0" applyFill="1" applyAlignment="1">
      <alignment horizontal="right"/>
    </xf>
    <xf numFmtId="0" fontId="17" fillId="0" borderId="22" xfId="0" applyFont="1" applyBorder="1"/>
    <xf numFmtId="0" fontId="17" fillId="0" borderId="0" xfId="0" applyFont="1"/>
    <xf numFmtId="8" fontId="0" fillId="0" borderId="0" xfId="0" applyNumberFormat="1" applyFill="1" applyAlignment="1">
      <alignment horizontal="right"/>
    </xf>
    <xf numFmtId="0" fontId="15" fillId="0" borderId="0" xfId="0" applyFont="1" applyAlignment="1">
      <alignment horizontal="center"/>
    </xf>
    <xf numFmtId="0" fontId="15" fillId="0" borderId="22" xfId="0" applyFont="1" applyBorder="1" applyAlignment="1">
      <alignment horizontal="center"/>
    </xf>
    <xf numFmtId="4" fontId="0" fillId="2" borderId="0" xfId="0" applyNumberFormat="1" applyFill="1"/>
    <xf numFmtId="0" fontId="16" fillId="0" borderId="0" xfId="0" applyFont="1" applyAlignment="1">
      <alignment wrapText="1"/>
    </xf>
    <xf numFmtId="0" fontId="18" fillId="0" borderId="0" xfId="2" applyFont="1"/>
    <xf numFmtId="0" fontId="16" fillId="0" borderId="0" xfId="2"/>
    <xf numFmtId="165" fontId="16" fillId="4" borderId="0" xfId="2" applyNumberFormat="1" applyFill="1"/>
    <xf numFmtId="0" fontId="16" fillId="0" borderId="0" xfId="2" applyFont="1"/>
    <xf numFmtId="4" fontId="0" fillId="2" borderId="5" xfId="0" applyNumberFormat="1" applyFill="1" applyBorder="1"/>
    <xf numFmtId="3" fontId="0" fillId="0" borderId="0" xfId="0" applyNumberFormat="1" applyAlignment="1">
      <alignment horizontal="center"/>
    </xf>
    <xf numFmtId="0" fontId="19" fillId="0" borderId="0" xfId="0" applyFont="1" applyAlignment="1">
      <alignment horizontal="center"/>
    </xf>
    <xf numFmtId="0" fontId="20" fillId="0" borderId="0" xfId="2" applyFont="1"/>
    <xf numFmtId="0" fontId="21" fillId="0" borderId="0" xfId="2" applyFont="1"/>
    <xf numFmtId="0" fontId="15" fillId="2" borderId="0" xfId="0" applyFont="1" applyFill="1" applyProtection="1">
      <protection locked="0"/>
    </xf>
    <xf numFmtId="0" fontId="22" fillId="0" borderId="0" xfId="7"/>
    <xf numFmtId="0" fontId="1" fillId="0" borderId="18"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0" xfId="0" applyFont="1" applyAlignment="1">
      <alignment horizontal="center"/>
    </xf>
    <xf numFmtId="0" fontId="3" fillId="0" borderId="0" xfId="1" applyAlignment="1">
      <alignment horizontal="center"/>
    </xf>
    <xf numFmtId="0" fontId="3" fillId="0" borderId="1" xfId="1" applyBorder="1" applyAlignment="1">
      <alignment horizontal="center" textRotation="90"/>
    </xf>
    <xf numFmtId="0" fontId="3" fillId="0" borderId="2" xfId="1" applyBorder="1" applyAlignment="1">
      <alignment horizontal="center" textRotation="90"/>
    </xf>
    <xf numFmtId="0" fontId="3" fillId="0" borderId="3" xfId="1" applyBorder="1" applyAlignment="1">
      <alignment horizontal="center" textRotation="90"/>
    </xf>
  </cellXfs>
  <cellStyles count="8">
    <cellStyle name="Comma0" xfId="3"/>
    <cellStyle name="Currency0" xfId="4"/>
    <cellStyle name="Date" xfId="5"/>
    <cellStyle name="Fixed" xfId="6"/>
    <cellStyle name="Hyperlink" xfId="7"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518160</xdr:colOff>
      <xdr:row>82</xdr:row>
      <xdr:rowOff>7620</xdr:rowOff>
    </xdr:from>
    <xdr:to>
      <xdr:col>7</xdr:col>
      <xdr:colOff>0</xdr:colOff>
      <xdr:row>96</xdr:row>
      <xdr:rowOff>99060</xdr:rowOff>
    </xdr:to>
    <xdr:cxnSp macro="">
      <xdr:nvCxnSpPr>
        <xdr:cNvPr id="3" name="Straight Arrow Connector 2"/>
        <xdr:cNvCxnSpPr/>
      </xdr:nvCxnSpPr>
      <xdr:spPr>
        <a:xfrm flipH="1">
          <a:off x="3337560" y="15529560"/>
          <a:ext cx="2689860" cy="268224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dripirrigatio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tabSelected="1" workbookViewId="0">
      <selection activeCell="B14" sqref="B14"/>
    </sheetView>
  </sheetViews>
  <sheetFormatPr defaultRowHeight="13.2" x14ac:dyDescent="0.25"/>
  <cols>
    <col min="1" max="16384" width="8.88671875" style="89"/>
  </cols>
  <sheetData>
    <row r="3" spans="1:3" ht="20.399999999999999" x14ac:dyDescent="0.35">
      <c r="A3" s="95">
        <f>'Energy &amp; Labor  Prices'!H2</f>
        <v>2015</v>
      </c>
      <c r="B3" s="95" t="s">
        <v>196</v>
      </c>
    </row>
    <row r="5" spans="1:3" ht="15" x14ac:dyDescent="0.25">
      <c r="B5" s="96" t="s">
        <v>198</v>
      </c>
      <c r="C5" s="96"/>
    </row>
    <row r="6" spans="1:3" ht="15" x14ac:dyDescent="0.25">
      <c r="C6" s="96" t="s">
        <v>199</v>
      </c>
    </row>
    <row r="7" spans="1:3" ht="15" x14ac:dyDescent="0.25">
      <c r="C7" s="96"/>
    </row>
    <row r="8" spans="1:3" ht="15" x14ac:dyDescent="0.25">
      <c r="C8" s="96"/>
    </row>
    <row r="9" spans="1:3" ht="15" x14ac:dyDescent="0.25">
      <c r="C9" s="96" t="s">
        <v>194</v>
      </c>
    </row>
    <row r="10" spans="1:3" ht="15" x14ac:dyDescent="0.25">
      <c r="C10" s="96" t="s">
        <v>195</v>
      </c>
    </row>
  </sheetData>
  <sheetProtection selectLockedCells="1"/>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A11" workbookViewId="0">
      <selection activeCell="N19" sqref="N19"/>
    </sheetView>
  </sheetViews>
  <sheetFormatPr defaultRowHeight="13.2" x14ac:dyDescent="0.25"/>
  <cols>
    <col min="1" max="1" width="14.5546875" style="89" customWidth="1"/>
    <col min="2" max="256" width="8.88671875" style="89"/>
    <col min="257" max="257" width="14.5546875" style="89" customWidth="1"/>
    <col min="258" max="512" width="8.88671875" style="89"/>
    <col min="513" max="513" width="14.5546875" style="89" customWidth="1"/>
    <col min="514" max="768" width="8.88671875" style="89"/>
    <col min="769" max="769" width="14.5546875" style="89" customWidth="1"/>
    <col min="770" max="1024" width="8.88671875" style="89"/>
    <col min="1025" max="1025" width="14.5546875" style="89" customWidth="1"/>
    <col min="1026" max="1280" width="8.88671875" style="89"/>
    <col min="1281" max="1281" width="14.5546875" style="89" customWidth="1"/>
    <col min="1282" max="1536" width="8.88671875" style="89"/>
    <col min="1537" max="1537" width="14.5546875" style="89" customWidth="1"/>
    <col min="1538" max="1792" width="8.88671875" style="89"/>
    <col min="1793" max="1793" width="14.5546875" style="89" customWidth="1"/>
    <col min="1794" max="2048" width="8.88671875" style="89"/>
    <col min="2049" max="2049" width="14.5546875" style="89" customWidth="1"/>
    <col min="2050" max="2304" width="8.88671875" style="89"/>
    <col min="2305" max="2305" width="14.5546875" style="89" customWidth="1"/>
    <col min="2306" max="2560" width="8.88671875" style="89"/>
    <col min="2561" max="2561" width="14.5546875" style="89" customWidth="1"/>
    <col min="2562" max="2816" width="8.88671875" style="89"/>
    <col min="2817" max="2817" width="14.5546875" style="89" customWidth="1"/>
    <col min="2818" max="3072" width="8.88671875" style="89"/>
    <col min="3073" max="3073" width="14.5546875" style="89" customWidth="1"/>
    <col min="3074" max="3328" width="8.88671875" style="89"/>
    <col min="3329" max="3329" width="14.5546875" style="89" customWidth="1"/>
    <col min="3330" max="3584" width="8.88671875" style="89"/>
    <col min="3585" max="3585" width="14.5546875" style="89" customWidth="1"/>
    <col min="3586" max="3840" width="8.88671875" style="89"/>
    <col min="3841" max="3841" width="14.5546875" style="89" customWidth="1"/>
    <col min="3842" max="4096" width="8.88671875" style="89"/>
    <col min="4097" max="4097" width="14.5546875" style="89" customWidth="1"/>
    <col min="4098" max="4352" width="8.88671875" style="89"/>
    <col min="4353" max="4353" width="14.5546875" style="89" customWidth="1"/>
    <col min="4354" max="4608" width="8.88671875" style="89"/>
    <col min="4609" max="4609" width="14.5546875" style="89" customWidth="1"/>
    <col min="4610" max="4864" width="8.88671875" style="89"/>
    <col min="4865" max="4865" width="14.5546875" style="89" customWidth="1"/>
    <col min="4866" max="5120" width="8.88671875" style="89"/>
    <col min="5121" max="5121" width="14.5546875" style="89" customWidth="1"/>
    <col min="5122" max="5376" width="8.88671875" style="89"/>
    <col min="5377" max="5377" width="14.5546875" style="89" customWidth="1"/>
    <col min="5378" max="5632" width="8.88671875" style="89"/>
    <col min="5633" max="5633" width="14.5546875" style="89" customWidth="1"/>
    <col min="5634" max="5888" width="8.88671875" style="89"/>
    <col min="5889" max="5889" width="14.5546875" style="89" customWidth="1"/>
    <col min="5890" max="6144" width="8.88671875" style="89"/>
    <col min="6145" max="6145" width="14.5546875" style="89" customWidth="1"/>
    <col min="6146" max="6400" width="8.88671875" style="89"/>
    <col min="6401" max="6401" width="14.5546875" style="89" customWidth="1"/>
    <col min="6402" max="6656" width="8.88671875" style="89"/>
    <col min="6657" max="6657" width="14.5546875" style="89" customWidth="1"/>
    <col min="6658" max="6912" width="8.88671875" style="89"/>
    <col min="6913" max="6913" width="14.5546875" style="89" customWidth="1"/>
    <col min="6914" max="7168" width="8.88671875" style="89"/>
    <col min="7169" max="7169" width="14.5546875" style="89" customWidth="1"/>
    <col min="7170" max="7424" width="8.88671875" style="89"/>
    <col min="7425" max="7425" width="14.5546875" style="89" customWidth="1"/>
    <col min="7426" max="7680" width="8.88671875" style="89"/>
    <col min="7681" max="7681" width="14.5546875" style="89" customWidth="1"/>
    <col min="7682" max="7936" width="8.88671875" style="89"/>
    <col min="7937" max="7937" width="14.5546875" style="89" customWidth="1"/>
    <col min="7938" max="8192" width="8.88671875" style="89"/>
    <col min="8193" max="8193" width="14.5546875" style="89" customWidth="1"/>
    <col min="8194" max="8448" width="8.88671875" style="89"/>
    <col min="8449" max="8449" width="14.5546875" style="89" customWidth="1"/>
    <col min="8450" max="8704" width="8.88671875" style="89"/>
    <col min="8705" max="8705" width="14.5546875" style="89" customWidth="1"/>
    <col min="8706" max="8960" width="8.88671875" style="89"/>
    <col min="8961" max="8961" width="14.5546875" style="89" customWidth="1"/>
    <col min="8962" max="9216" width="8.88671875" style="89"/>
    <col min="9217" max="9217" width="14.5546875" style="89" customWidth="1"/>
    <col min="9218" max="9472" width="8.88671875" style="89"/>
    <col min="9473" max="9473" width="14.5546875" style="89" customWidth="1"/>
    <col min="9474" max="9728" width="8.88671875" style="89"/>
    <col min="9729" max="9729" width="14.5546875" style="89" customWidth="1"/>
    <col min="9730" max="9984" width="8.88671875" style="89"/>
    <col min="9985" max="9985" width="14.5546875" style="89" customWidth="1"/>
    <col min="9986" max="10240" width="8.88671875" style="89"/>
    <col min="10241" max="10241" width="14.5546875" style="89" customWidth="1"/>
    <col min="10242" max="10496" width="8.88671875" style="89"/>
    <col min="10497" max="10497" width="14.5546875" style="89" customWidth="1"/>
    <col min="10498" max="10752" width="8.88671875" style="89"/>
    <col min="10753" max="10753" width="14.5546875" style="89" customWidth="1"/>
    <col min="10754" max="11008" width="8.88671875" style="89"/>
    <col min="11009" max="11009" width="14.5546875" style="89" customWidth="1"/>
    <col min="11010" max="11264" width="8.88671875" style="89"/>
    <col min="11265" max="11265" width="14.5546875" style="89" customWidth="1"/>
    <col min="11266" max="11520" width="8.88671875" style="89"/>
    <col min="11521" max="11521" width="14.5546875" style="89" customWidth="1"/>
    <col min="11522" max="11776" width="8.88671875" style="89"/>
    <col min="11777" max="11777" width="14.5546875" style="89" customWidth="1"/>
    <col min="11778" max="12032" width="8.88671875" style="89"/>
    <col min="12033" max="12033" width="14.5546875" style="89" customWidth="1"/>
    <col min="12034" max="12288" width="8.88671875" style="89"/>
    <col min="12289" max="12289" width="14.5546875" style="89" customWidth="1"/>
    <col min="12290" max="12544" width="8.88671875" style="89"/>
    <col min="12545" max="12545" width="14.5546875" style="89" customWidth="1"/>
    <col min="12546" max="12800" width="8.88671875" style="89"/>
    <col min="12801" max="12801" width="14.5546875" style="89" customWidth="1"/>
    <col min="12802" max="13056" width="8.88671875" style="89"/>
    <col min="13057" max="13057" width="14.5546875" style="89" customWidth="1"/>
    <col min="13058" max="13312" width="8.88671875" style="89"/>
    <col min="13313" max="13313" width="14.5546875" style="89" customWidth="1"/>
    <col min="13314" max="13568" width="8.88671875" style="89"/>
    <col min="13569" max="13569" width="14.5546875" style="89" customWidth="1"/>
    <col min="13570" max="13824" width="8.88671875" style="89"/>
    <col min="13825" max="13825" width="14.5546875" style="89" customWidth="1"/>
    <col min="13826" max="14080" width="8.88671875" style="89"/>
    <col min="14081" max="14081" width="14.5546875" style="89" customWidth="1"/>
    <col min="14082" max="14336" width="8.88671875" style="89"/>
    <col min="14337" max="14337" width="14.5546875" style="89" customWidth="1"/>
    <col min="14338" max="14592" width="8.88671875" style="89"/>
    <col min="14593" max="14593" width="14.5546875" style="89" customWidth="1"/>
    <col min="14594" max="14848" width="8.88671875" style="89"/>
    <col min="14849" max="14849" width="14.5546875" style="89" customWidth="1"/>
    <col min="14850" max="15104" width="8.88671875" style="89"/>
    <col min="15105" max="15105" width="14.5546875" style="89" customWidth="1"/>
    <col min="15106" max="15360" width="8.88671875" style="89"/>
    <col min="15361" max="15361" width="14.5546875" style="89" customWidth="1"/>
    <col min="15362" max="15616" width="8.88671875" style="89"/>
    <col min="15617" max="15617" width="14.5546875" style="89" customWidth="1"/>
    <col min="15618" max="15872" width="8.88671875" style="89"/>
    <col min="15873" max="15873" width="14.5546875" style="89" customWidth="1"/>
    <col min="15874" max="16128" width="8.88671875" style="89"/>
    <col min="16129" max="16129" width="14.5546875" style="89" customWidth="1"/>
    <col min="16130" max="16384" width="8.88671875" style="89"/>
  </cols>
  <sheetData>
    <row r="1" spans="1:8" ht="15.6" x14ac:dyDescent="0.3">
      <c r="A1" s="88" t="s">
        <v>176</v>
      </c>
    </row>
    <row r="2" spans="1:8" x14ac:dyDescent="0.25">
      <c r="G2" s="58" t="s">
        <v>197</v>
      </c>
      <c r="H2" s="97">
        <v>2015</v>
      </c>
    </row>
    <row r="4" spans="1:8" x14ac:dyDescent="0.25">
      <c r="A4" s="89" t="s">
        <v>177</v>
      </c>
      <c r="B4" s="90">
        <v>0.17</v>
      </c>
      <c r="C4" s="89" t="s">
        <v>178</v>
      </c>
    </row>
    <row r="5" spans="1:8" x14ac:dyDescent="0.25">
      <c r="A5" s="89" t="s">
        <v>179</v>
      </c>
      <c r="B5" s="90">
        <v>2.15</v>
      </c>
      <c r="C5" s="89" t="s">
        <v>180</v>
      </c>
    </row>
    <row r="6" spans="1:8" x14ac:dyDescent="0.25">
      <c r="A6" s="89" t="s">
        <v>181</v>
      </c>
      <c r="B6" s="90">
        <v>4</v>
      </c>
      <c r="C6" s="89" t="s">
        <v>182</v>
      </c>
    </row>
    <row r="7" spans="1:8" x14ac:dyDescent="0.25">
      <c r="A7" s="89" t="s">
        <v>183</v>
      </c>
      <c r="B7" s="90">
        <v>2.25</v>
      </c>
      <c r="C7" s="89" t="s">
        <v>180</v>
      </c>
    </row>
    <row r="10" spans="1:8" x14ac:dyDescent="0.25">
      <c r="A10" s="91" t="s">
        <v>184</v>
      </c>
      <c r="B10" s="90">
        <v>11</v>
      </c>
      <c r="C10" s="91" t="s">
        <v>185</v>
      </c>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3"/>
  <sheetViews>
    <sheetView topLeftCell="A71" zoomScaleNormal="100" workbookViewId="0">
      <selection activeCell="M45" sqref="M45"/>
    </sheetView>
  </sheetViews>
  <sheetFormatPr defaultRowHeight="14.4" x14ac:dyDescent="0.3"/>
  <cols>
    <col min="2" max="2" width="21.88671875" customWidth="1"/>
    <col min="3" max="3" width="10.33203125" customWidth="1"/>
    <col min="4" max="4" width="11.6640625" customWidth="1"/>
    <col min="5" max="5" width="24.6640625" customWidth="1"/>
    <col min="6" max="6" width="1.5546875" customWidth="1"/>
    <col min="8" max="8" width="12" customWidth="1"/>
    <col min="9" max="9" width="9.88671875" customWidth="1"/>
    <col min="10" max="10" width="10.77734375" customWidth="1"/>
    <col min="12" max="12" width="10.77734375" customWidth="1"/>
    <col min="13" max="13" width="11.77734375" customWidth="1"/>
    <col min="14" max="14" width="10" bestFit="1" customWidth="1"/>
    <col min="15" max="15" width="11.44140625" customWidth="1"/>
    <col min="21" max="21" width="12.44140625" customWidth="1"/>
    <col min="22" max="22" width="14.5546875" customWidth="1"/>
  </cols>
  <sheetData>
    <row r="1" spans="1:21" ht="18" x14ac:dyDescent="0.35">
      <c r="A1" s="2" t="s">
        <v>0</v>
      </c>
    </row>
    <row r="2" spans="1:21" x14ac:dyDescent="0.3">
      <c r="L2" s="10" t="s">
        <v>98</v>
      </c>
    </row>
    <row r="3" spans="1:21" x14ac:dyDescent="0.3">
      <c r="B3" s="1" t="s">
        <v>2</v>
      </c>
      <c r="E3" s="7" t="s">
        <v>75</v>
      </c>
      <c r="G3" s="16">
        <v>35</v>
      </c>
      <c r="H3" t="s">
        <v>74</v>
      </c>
      <c r="L3" s="10" t="s">
        <v>31</v>
      </c>
    </row>
    <row r="4" spans="1:21" x14ac:dyDescent="0.3">
      <c r="E4" s="7" t="s">
        <v>76</v>
      </c>
      <c r="G4" s="16">
        <v>35</v>
      </c>
      <c r="H4" t="s">
        <v>74</v>
      </c>
      <c r="L4" s="10" t="s">
        <v>32</v>
      </c>
    </row>
    <row r="5" spans="1:21" x14ac:dyDescent="0.3">
      <c r="E5" s="7" t="s">
        <v>3</v>
      </c>
      <c r="F5" s="7"/>
      <c r="G5" s="14">
        <f>INDEX('Design &amp; Spacing'!C4:Z22,MATCH(G3,'Design &amp; Spacing'!B4:B22,0),MATCH('Budget Calculations'!G4,'Design &amp; Spacing'!C3:Z3,0))</f>
        <v>36</v>
      </c>
      <c r="H5" t="s">
        <v>4</v>
      </c>
    </row>
    <row r="6" spans="1:21" x14ac:dyDescent="0.3">
      <c r="E6" s="7"/>
      <c r="F6" s="7"/>
      <c r="G6" s="14"/>
      <c r="L6" t="s">
        <v>88</v>
      </c>
      <c r="M6" s="34">
        <v>27154.2857</v>
      </c>
      <c r="N6" t="s">
        <v>89</v>
      </c>
    </row>
    <row r="7" spans="1:21" x14ac:dyDescent="0.3">
      <c r="E7" s="105" t="s">
        <v>94</v>
      </c>
      <c r="F7" s="105"/>
      <c r="G7" s="105"/>
      <c r="H7" s="105"/>
      <c r="I7" s="105"/>
      <c r="J7" s="105"/>
    </row>
    <row r="8" spans="1:21" x14ac:dyDescent="0.3">
      <c r="E8" s="15">
        <v>1</v>
      </c>
      <c r="F8" s="1">
        <v>2</v>
      </c>
      <c r="G8" s="15">
        <v>2</v>
      </c>
      <c r="H8" s="15">
        <v>3</v>
      </c>
      <c r="I8" s="15">
        <v>4</v>
      </c>
      <c r="J8" s="15">
        <v>5</v>
      </c>
    </row>
    <row r="9" spans="1:21" x14ac:dyDescent="0.3">
      <c r="B9" s="8" t="s">
        <v>5</v>
      </c>
      <c r="E9" s="16">
        <v>1</v>
      </c>
      <c r="G9" s="16">
        <v>1</v>
      </c>
      <c r="H9" s="16">
        <v>3</v>
      </c>
      <c r="I9" s="16">
        <v>3</v>
      </c>
      <c r="J9" s="16">
        <v>3</v>
      </c>
    </row>
    <row r="10" spans="1:21" x14ac:dyDescent="0.3">
      <c r="B10" t="s">
        <v>97</v>
      </c>
      <c r="E10" s="14">
        <f>E9</f>
        <v>1</v>
      </c>
      <c r="G10" s="14">
        <f>G9-E9</f>
        <v>0</v>
      </c>
      <c r="H10" s="14">
        <f>H9-G9</f>
        <v>2</v>
      </c>
      <c r="I10" s="14">
        <f>I9-H9</f>
        <v>0</v>
      </c>
      <c r="J10" s="14">
        <f>J9-I9</f>
        <v>0</v>
      </c>
      <c r="U10" s="33"/>
    </row>
    <row r="11" spans="1:21" ht="15" x14ac:dyDescent="0.25">
      <c r="B11" t="s">
        <v>87</v>
      </c>
      <c r="E11" s="39">
        <v>2</v>
      </c>
    </row>
    <row r="14" spans="1:21" ht="15" thickBot="1" x14ac:dyDescent="0.35">
      <c r="A14" s="1" t="s">
        <v>83</v>
      </c>
    </row>
    <row r="15" spans="1:21" ht="15.6" thickTop="1" thickBot="1" x14ac:dyDescent="0.35">
      <c r="C15" s="1"/>
      <c r="D15" s="102" t="s">
        <v>95</v>
      </c>
      <c r="E15" s="103"/>
      <c r="F15" s="103"/>
      <c r="G15" s="103"/>
      <c r="H15" s="104"/>
      <c r="I15" s="1"/>
      <c r="J15" s="1"/>
    </row>
    <row r="16" spans="1:21" ht="15.6" thickTop="1" thickBot="1" x14ac:dyDescent="0.35">
      <c r="B16" s="42"/>
      <c r="C16" s="42"/>
      <c r="D16" s="99" t="s">
        <v>94</v>
      </c>
      <c r="E16" s="100"/>
      <c r="F16" s="100"/>
      <c r="G16" s="100"/>
      <c r="H16" s="101"/>
      <c r="I16" s="42"/>
      <c r="J16" s="42"/>
      <c r="K16" s="48"/>
      <c r="L16" s="48"/>
      <c r="M16" s="48"/>
      <c r="N16" s="48"/>
      <c r="O16" s="48"/>
      <c r="P16" s="48"/>
    </row>
    <row r="17" spans="2:16" ht="15.6" thickTop="1" thickBot="1" x14ac:dyDescent="0.35">
      <c r="B17" s="42" t="s">
        <v>82</v>
      </c>
      <c r="C17" s="43" t="s">
        <v>33</v>
      </c>
      <c r="D17" s="44">
        <v>1</v>
      </c>
      <c r="E17" s="45">
        <v>2</v>
      </c>
      <c r="F17" s="46">
        <v>3</v>
      </c>
      <c r="G17" s="47">
        <v>4</v>
      </c>
      <c r="H17" s="45">
        <v>5</v>
      </c>
      <c r="I17" s="42" t="s">
        <v>34</v>
      </c>
      <c r="J17" s="42"/>
      <c r="K17" s="48"/>
      <c r="L17" s="48"/>
      <c r="M17" s="48"/>
      <c r="N17" s="48"/>
      <c r="O17" s="46" t="s">
        <v>84</v>
      </c>
      <c r="P17" s="46" t="s">
        <v>85</v>
      </c>
    </row>
    <row r="18" spans="2:16" ht="15" thickTop="1" x14ac:dyDescent="0.3">
      <c r="B18" s="14" t="s">
        <v>50</v>
      </c>
      <c r="C18" s="40"/>
      <c r="D18" s="41">
        <v>1</v>
      </c>
      <c r="E18" s="41"/>
      <c r="F18" s="14"/>
      <c r="G18" s="40"/>
      <c r="H18" s="41"/>
      <c r="I18" t="s">
        <v>51</v>
      </c>
      <c r="O18" s="50">
        <v>75</v>
      </c>
      <c r="P18" s="50">
        <f t="shared" ref="P18:P23" si="0">D18*O18</f>
        <v>75</v>
      </c>
    </row>
    <row r="19" spans="2:16" x14ac:dyDescent="0.3">
      <c r="B19" s="14" t="s">
        <v>35</v>
      </c>
      <c r="C19" s="40"/>
      <c r="D19" s="41">
        <v>1</v>
      </c>
      <c r="E19" s="41"/>
      <c r="F19" s="14"/>
      <c r="G19" s="40"/>
      <c r="H19" s="41"/>
      <c r="I19" t="s">
        <v>69</v>
      </c>
      <c r="O19" s="50">
        <v>0.55000000000000004</v>
      </c>
      <c r="P19" s="50">
        <f t="shared" si="0"/>
        <v>0.55000000000000004</v>
      </c>
    </row>
    <row r="20" spans="2:16" x14ac:dyDescent="0.3">
      <c r="B20" s="14" t="s">
        <v>52</v>
      </c>
      <c r="C20" s="40"/>
      <c r="D20" s="41">
        <v>1</v>
      </c>
      <c r="E20" s="41"/>
      <c r="F20" s="14"/>
      <c r="G20" s="40"/>
      <c r="H20" s="41"/>
      <c r="I20" t="s">
        <v>70</v>
      </c>
      <c r="O20" s="50">
        <v>2.87</v>
      </c>
      <c r="P20" s="50">
        <f t="shared" si="0"/>
        <v>2.87</v>
      </c>
    </row>
    <row r="21" spans="2:16" x14ac:dyDescent="0.3">
      <c r="B21" s="14" t="s">
        <v>36</v>
      </c>
      <c r="C21" s="40"/>
      <c r="D21" s="41">
        <v>1</v>
      </c>
      <c r="E21" s="41"/>
      <c r="F21" s="14"/>
      <c r="G21" s="40"/>
      <c r="H21" s="41"/>
      <c r="I21" t="s">
        <v>71</v>
      </c>
      <c r="O21" s="50">
        <v>9.5</v>
      </c>
      <c r="P21" s="50">
        <f t="shared" si="0"/>
        <v>9.5</v>
      </c>
    </row>
    <row r="22" spans="2:16" x14ac:dyDescent="0.3">
      <c r="B22" s="14" t="s">
        <v>37</v>
      </c>
      <c r="C22" s="40"/>
      <c r="D22" s="41">
        <v>1</v>
      </c>
      <c r="E22" s="41"/>
      <c r="F22" s="14"/>
      <c r="G22" s="40"/>
      <c r="H22" s="41"/>
      <c r="I22" t="s">
        <v>53</v>
      </c>
      <c r="O22" s="50">
        <v>5.59</v>
      </c>
      <c r="P22" s="50">
        <f t="shared" si="0"/>
        <v>5.59</v>
      </c>
    </row>
    <row r="23" spans="2:16" x14ac:dyDescent="0.3">
      <c r="B23" s="14" t="s">
        <v>38</v>
      </c>
      <c r="C23" s="40"/>
      <c r="D23" s="41">
        <v>1</v>
      </c>
      <c r="E23" s="41"/>
      <c r="F23" s="14"/>
      <c r="G23" s="40"/>
      <c r="H23" s="41"/>
      <c r="I23" t="s">
        <v>54</v>
      </c>
      <c r="O23" s="50">
        <v>0.93</v>
      </c>
      <c r="P23" s="50">
        <f t="shared" si="0"/>
        <v>0.93</v>
      </c>
    </row>
    <row r="24" spans="2:16" x14ac:dyDescent="0.3">
      <c r="B24" s="14" t="s">
        <v>39</v>
      </c>
      <c r="C24" s="40"/>
      <c r="D24" s="41">
        <v>5</v>
      </c>
      <c r="E24" s="41"/>
      <c r="F24" s="14"/>
      <c r="G24" s="40"/>
      <c r="H24" s="41"/>
      <c r="I24" s="31" t="s">
        <v>96</v>
      </c>
      <c r="O24" s="50">
        <v>54.69</v>
      </c>
      <c r="P24" s="50">
        <f>SUM(D24:H24)*O24</f>
        <v>273.45</v>
      </c>
    </row>
    <row r="25" spans="2:16" x14ac:dyDescent="0.3">
      <c r="B25" s="14" t="s">
        <v>40</v>
      </c>
      <c r="C25" s="40"/>
      <c r="D25" s="41">
        <v>5</v>
      </c>
      <c r="E25" s="41"/>
      <c r="F25" s="14"/>
      <c r="G25" s="40"/>
      <c r="H25" s="41"/>
      <c r="I25" t="s">
        <v>189</v>
      </c>
      <c r="O25" s="50">
        <v>19.97</v>
      </c>
      <c r="P25" s="50">
        <f>SUM(D25:H25)*O25</f>
        <v>99.85</v>
      </c>
    </row>
    <row r="26" spans="2:16" x14ac:dyDescent="0.3">
      <c r="B26" s="14" t="s">
        <v>41</v>
      </c>
      <c r="C26" s="40"/>
      <c r="D26" s="41">
        <v>5</v>
      </c>
      <c r="E26" s="41"/>
      <c r="F26" s="14"/>
      <c r="G26" s="40"/>
      <c r="H26" s="41"/>
      <c r="I26" t="s">
        <v>55</v>
      </c>
      <c r="O26" s="50">
        <v>0.48</v>
      </c>
      <c r="P26" s="50">
        <f>D26*O26</f>
        <v>2.4</v>
      </c>
    </row>
    <row r="27" spans="2:16" x14ac:dyDescent="0.3">
      <c r="B27" s="14" t="s">
        <v>42</v>
      </c>
      <c r="C27" s="40"/>
      <c r="D27" s="41">
        <v>10</v>
      </c>
      <c r="E27" s="41"/>
      <c r="F27" s="14"/>
      <c r="G27" s="40"/>
      <c r="H27" s="41"/>
      <c r="I27" t="s">
        <v>56</v>
      </c>
      <c r="O27" s="50">
        <v>0.72</v>
      </c>
      <c r="P27" s="50">
        <f>D27*O27</f>
        <v>7.1999999999999993</v>
      </c>
    </row>
    <row r="28" spans="2:16" x14ac:dyDescent="0.3">
      <c r="B28" s="14" t="s">
        <v>43</v>
      </c>
      <c r="C28" s="40"/>
      <c r="D28" s="41">
        <v>5</v>
      </c>
      <c r="E28" s="41"/>
      <c r="F28" s="14"/>
      <c r="G28" s="40"/>
      <c r="H28" s="41"/>
      <c r="I28" t="s">
        <v>57</v>
      </c>
      <c r="O28" s="50">
        <v>0.69</v>
      </c>
      <c r="P28" s="50">
        <f>D28*O28</f>
        <v>3.4499999999999997</v>
      </c>
    </row>
    <row r="29" spans="2:16" x14ac:dyDescent="0.3">
      <c r="B29" s="14" t="s">
        <v>44</v>
      </c>
      <c r="C29" s="40" t="s">
        <v>58</v>
      </c>
      <c r="D29" s="41">
        <f>'Budget Calculations'!E9*'Budget Calculations'!G5</f>
        <v>36</v>
      </c>
      <c r="E29" s="41">
        <f>'Budget Calculations'!G10*'Budget Calculations'!G5</f>
        <v>0</v>
      </c>
      <c r="F29" s="14">
        <f>'Budget Calculations'!H10*'Budget Calculations'!G5</f>
        <v>72</v>
      </c>
      <c r="G29" s="40">
        <f>'Budget Calculations'!I10*'Budget Calculations'!G5</f>
        <v>0</v>
      </c>
      <c r="H29" s="41">
        <f>'Budget Calculations'!J10*'Budget Calculations'!G5</f>
        <v>0</v>
      </c>
      <c r="I29" t="s">
        <v>59</v>
      </c>
      <c r="O29" s="50">
        <v>0.26</v>
      </c>
      <c r="P29" s="50">
        <f>(D29+E29+F29+G29+H29)*O29</f>
        <v>28.080000000000002</v>
      </c>
    </row>
    <row r="30" spans="2:16" x14ac:dyDescent="0.3">
      <c r="B30" s="14" t="s">
        <v>45</v>
      </c>
      <c r="C30" s="40"/>
      <c r="D30" s="41">
        <v>1</v>
      </c>
      <c r="E30" s="41"/>
      <c r="F30" s="14"/>
      <c r="G30" s="40"/>
      <c r="H30" s="41"/>
      <c r="I30" t="s">
        <v>60</v>
      </c>
      <c r="O30" s="50">
        <v>0.59</v>
      </c>
      <c r="P30" s="50">
        <f t="shared" ref="P30:P35" si="1">D30*O30</f>
        <v>0.59</v>
      </c>
    </row>
    <row r="31" spans="2:16" x14ac:dyDescent="0.3">
      <c r="B31" s="14" t="s">
        <v>46</v>
      </c>
      <c r="C31" s="40"/>
      <c r="D31" s="41">
        <v>35</v>
      </c>
      <c r="E31" s="41"/>
      <c r="F31" s="14"/>
      <c r="G31" s="40"/>
      <c r="H31" s="41"/>
      <c r="I31" t="s">
        <v>61</v>
      </c>
      <c r="O31" s="50">
        <v>0.1</v>
      </c>
      <c r="P31" s="50">
        <f t="shared" si="1"/>
        <v>3.5</v>
      </c>
    </row>
    <row r="32" spans="2:16" x14ac:dyDescent="0.3">
      <c r="B32" s="14" t="s">
        <v>47</v>
      </c>
      <c r="C32" s="40"/>
      <c r="D32" s="41">
        <v>10</v>
      </c>
      <c r="E32" s="41"/>
      <c r="F32" s="14"/>
      <c r="G32" s="40"/>
      <c r="H32" s="41"/>
      <c r="I32" t="s">
        <v>62</v>
      </c>
      <c r="O32" s="50">
        <v>0.1</v>
      </c>
      <c r="P32" s="50">
        <f t="shared" si="1"/>
        <v>1</v>
      </c>
    </row>
    <row r="33" spans="2:16" x14ac:dyDescent="0.3">
      <c r="B33" s="14" t="s">
        <v>63</v>
      </c>
      <c r="C33" s="40"/>
      <c r="D33" s="41">
        <v>11</v>
      </c>
      <c r="E33" s="41"/>
      <c r="F33" s="14"/>
      <c r="G33" s="40"/>
      <c r="H33" s="41"/>
      <c r="I33" t="s">
        <v>64</v>
      </c>
      <c r="O33" s="50">
        <v>0.13</v>
      </c>
      <c r="P33" s="50">
        <f t="shared" si="1"/>
        <v>1.4300000000000002</v>
      </c>
    </row>
    <row r="34" spans="2:16" x14ac:dyDescent="0.3">
      <c r="B34" s="14" t="s">
        <v>65</v>
      </c>
      <c r="C34" s="40"/>
      <c r="D34" s="41">
        <v>3</v>
      </c>
      <c r="E34" s="41"/>
      <c r="F34" s="14"/>
      <c r="G34" s="40"/>
      <c r="H34" s="41"/>
      <c r="I34" t="s">
        <v>66</v>
      </c>
      <c r="O34" s="50">
        <v>0.28999999999999998</v>
      </c>
      <c r="P34" s="50">
        <f t="shared" si="1"/>
        <v>0.86999999999999988</v>
      </c>
    </row>
    <row r="35" spans="2:16" x14ac:dyDescent="0.3">
      <c r="B35" s="14" t="s">
        <v>48</v>
      </c>
      <c r="C35" s="40"/>
      <c r="D35" s="41">
        <v>30</v>
      </c>
      <c r="E35" s="41"/>
      <c r="F35" s="14"/>
      <c r="G35" s="40"/>
      <c r="H35" s="41"/>
      <c r="I35" t="s">
        <v>67</v>
      </c>
      <c r="O35" s="50">
        <v>0.28000000000000003</v>
      </c>
      <c r="P35" s="50">
        <f t="shared" si="1"/>
        <v>8.4</v>
      </c>
    </row>
    <row r="36" spans="2:16" x14ac:dyDescent="0.3">
      <c r="B36" s="14" t="s">
        <v>49</v>
      </c>
      <c r="C36" s="40"/>
      <c r="D36" s="41">
        <f>'Budget Calculations'!E10*'Budget Calculations'!G5</f>
        <v>36</v>
      </c>
      <c r="E36" s="41">
        <f>'Budget Calculations'!G10*'Budget Calculations'!G5</f>
        <v>0</v>
      </c>
      <c r="F36" s="14">
        <f>'Budget Calculations'!H10*'Budget Calculations'!G5</f>
        <v>72</v>
      </c>
      <c r="G36" s="40">
        <f>'Budget Calculations'!I10*'Budget Calculations'!G5</f>
        <v>0</v>
      </c>
      <c r="H36" s="41">
        <f>'Budget Calculations'!J10*'Budget Calculations'!G5</f>
        <v>0</v>
      </c>
      <c r="I36" t="s">
        <v>68</v>
      </c>
      <c r="O36" s="50">
        <v>0.13</v>
      </c>
      <c r="P36" s="50">
        <f>(D36+E36+F36+G36+H36)*O36</f>
        <v>14.040000000000001</v>
      </c>
    </row>
    <row r="37" spans="2:16" ht="15" thickBot="1" x14ac:dyDescent="0.35">
      <c r="O37" s="14"/>
      <c r="P37" s="49"/>
    </row>
    <row r="38" spans="2:16" ht="15.6" thickTop="1" thickBot="1" x14ac:dyDescent="0.35">
      <c r="N38" s="1" t="s">
        <v>86</v>
      </c>
      <c r="O38" s="15"/>
      <c r="P38" s="51">
        <f>SUM(P18:P36)</f>
        <v>538.69999999999982</v>
      </c>
    </row>
    <row r="39" spans="2:16" ht="15" thickTop="1" x14ac:dyDescent="0.3"/>
    <row r="41" spans="2:16" x14ac:dyDescent="0.3">
      <c r="B41" t="s">
        <v>101</v>
      </c>
      <c r="G41" s="31" t="s">
        <v>102</v>
      </c>
      <c r="I41">
        <f>50*10</f>
        <v>500</v>
      </c>
      <c r="J41" t="s">
        <v>103</v>
      </c>
    </row>
    <row r="43" spans="2:16" x14ac:dyDescent="0.3">
      <c r="B43" t="s">
        <v>104</v>
      </c>
      <c r="H43" t="s">
        <v>200</v>
      </c>
      <c r="M43" s="98" t="s">
        <v>201</v>
      </c>
    </row>
    <row r="45" spans="2:16" x14ac:dyDescent="0.3">
      <c r="B45" t="s">
        <v>105</v>
      </c>
    </row>
    <row r="47" spans="2:16" x14ac:dyDescent="0.3">
      <c r="B47" t="s">
        <v>106</v>
      </c>
    </row>
    <row r="48" spans="2:16" x14ac:dyDescent="0.3">
      <c r="C48" t="s">
        <v>107</v>
      </c>
      <c r="K48" t="s">
        <v>108</v>
      </c>
      <c r="N48" s="86">
        <v>26500</v>
      </c>
      <c r="O48" t="s">
        <v>112</v>
      </c>
    </row>
    <row r="49" spans="2:20" x14ac:dyDescent="0.3">
      <c r="C49" t="s">
        <v>109</v>
      </c>
      <c r="K49" t="s">
        <v>110</v>
      </c>
      <c r="N49" s="86">
        <v>16500</v>
      </c>
      <c r="O49" t="s">
        <v>112</v>
      </c>
    </row>
    <row r="50" spans="2:20" x14ac:dyDescent="0.3">
      <c r="D50" t="s">
        <v>111</v>
      </c>
      <c r="N50" s="86"/>
    </row>
    <row r="51" spans="2:20" x14ac:dyDescent="0.3">
      <c r="C51" t="s">
        <v>116</v>
      </c>
      <c r="L51">
        <v>2</v>
      </c>
      <c r="M51" s="32">
        <v>549</v>
      </c>
      <c r="N51" s="86">
        <f>L51*M51</f>
        <v>1098</v>
      </c>
    </row>
    <row r="52" spans="2:20" x14ac:dyDescent="0.3">
      <c r="C52" t="s">
        <v>117</v>
      </c>
      <c r="N52" s="86">
        <v>800</v>
      </c>
    </row>
    <row r="53" spans="2:20" ht="15" thickBot="1" x14ac:dyDescent="0.35">
      <c r="C53" t="s">
        <v>118</v>
      </c>
      <c r="K53" t="s">
        <v>119</v>
      </c>
      <c r="L53" t="s">
        <v>120</v>
      </c>
      <c r="M53" s="32">
        <v>35</v>
      </c>
      <c r="N53" s="92">
        <f>2*12*35</f>
        <v>840</v>
      </c>
    </row>
    <row r="54" spans="2:20" x14ac:dyDescent="0.3">
      <c r="C54" t="s">
        <v>113</v>
      </c>
      <c r="L54" s="1" t="s">
        <v>86</v>
      </c>
      <c r="M54" s="1"/>
      <c r="N54" s="38">
        <f>SUM(N48:N53)</f>
        <v>45738</v>
      </c>
    </row>
    <row r="55" spans="2:20" x14ac:dyDescent="0.3">
      <c r="E55" s="7" t="s">
        <v>114</v>
      </c>
      <c r="G55" s="52">
        <v>0.6</v>
      </c>
      <c r="H55" t="s">
        <v>115</v>
      </c>
    </row>
    <row r="58" spans="2:20" ht="17.399999999999999" x14ac:dyDescent="0.3">
      <c r="B58" s="54"/>
      <c r="J58" s="55">
        <v>25</v>
      </c>
      <c r="K58" t="s">
        <v>121</v>
      </c>
    </row>
    <row r="59" spans="2:20" ht="21" x14ac:dyDescent="0.4">
      <c r="D59" s="56"/>
      <c r="J59" s="55">
        <v>250</v>
      </c>
      <c r="K59" t="s">
        <v>122</v>
      </c>
    </row>
    <row r="60" spans="2:20" ht="15" thickBot="1" x14ac:dyDescent="0.35">
      <c r="B60" s="57" t="s">
        <v>123</v>
      </c>
      <c r="C60" s="57" t="s">
        <v>192</v>
      </c>
      <c r="D60" s="57"/>
      <c r="E60" s="57"/>
      <c r="F60" s="57"/>
      <c r="G60" s="57"/>
      <c r="H60" s="57"/>
      <c r="I60" s="57"/>
      <c r="J60" s="57"/>
      <c r="K60" s="17"/>
    </row>
    <row r="61" spans="2:20" x14ac:dyDescent="0.3">
      <c r="B61" s="59"/>
      <c r="C61" s="59"/>
      <c r="D61" s="59"/>
      <c r="E61" s="62"/>
      <c r="F61" s="62" t="s">
        <v>124</v>
      </c>
      <c r="G61" s="62"/>
      <c r="H61" s="62"/>
      <c r="I61" s="62"/>
      <c r="J61" s="62"/>
      <c r="K61" s="23"/>
      <c r="M61" t="s">
        <v>125</v>
      </c>
      <c r="P61" s="60">
        <v>0.01</v>
      </c>
      <c r="Q61" t="s">
        <v>126</v>
      </c>
    </row>
    <row r="62" spans="2:20" x14ac:dyDescent="0.3">
      <c r="B62" s="59"/>
      <c r="C62" s="61" t="s">
        <v>127</v>
      </c>
      <c r="D62" s="61" t="s">
        <v>128</v>
      </c>
      <c r="E62" s="61"/>
      <c r="G62" s="61" t="s">
        <v>129</v>
      </c>
      <c r="H62" s="61"/>
      <c r="I62" s="61"/>
      <c r="J62" s="61"/>
      <c r="K62" s="61" t="s">
        <v>85</v>
      </c>
      <c r="M62" t="s">
        <v>130</v>
      </c>
      <c r="P62" s="60">
        <v>5.0000000000000001E-3</v>
      </c>
      <c r="Q62" t="s">
        <v>131</v>
      </c>
    </row>
    <row r="63" spans="2:20" x14ac:dyDescent="0.3">
      <c r="B63" s="62" t="s">
        <v>132</v>
      </c>
      <c r="C63" s="63" t="s">
        <v>133</v>
      </c>
      <c r="D63" s="63" t="s">
        <v>134</v>
      </c>
      <c r="E63" s="63" t="s">
        <v>135</v>
      </c>
      <c r="G63" s="63" t="s">
        <v>136</v>
      </c>
      <c r="H63" s="63" t="s">
        <v>137</v>
      </c>
      <c r="I63" s="63" t="s">
        <v>138</v>
      </c>
      <c r="J63" s="63" t="s">
        <v>85</v>
      </c>
      <c r="K63" s="63" t="s">
        <v>139</v>
      </c>
      <c r="L63" s="64"/>
      <c r="M63" t="s">
        <v>140</v>
      </c>
      <c r="P63" s="60">
        <v>0.05</v>
      </c>
      <c r="Q63" t="s">
        <v>141</v>
      </c>
    </row>
    <row r="64" spans="2:20" x14ac:dyDescent="0.3">
      <c r="B64" s="59" t="s">
        <v>142</v>
      </c>
      <c r="C64" s="65">
        <f>N48</f>
        <v>26500</v>
      </c>
      <c r="D64" s="14">
        <v>20</v>
      </c>
      <c r="E64" s="66">
        <f>C64/D64</f>
        <v>1325</v>
      </c>
      <c r="G64" s="14"/>
      <c r="H64" s="14"/>
      <c r="I64" s="66">
        <f>$P$63*$P$64*C64</f>
        <v>662.5</v>
      </c>
      <c r="J64" s="66">
        <f>SUM(E64:I64)</f>
        <v>1987.5</v>
      </c>
      <c r="K64" s="66">
        <f>J64/$M$67</f>
        <v>39.75</v>
      </c>
      <c r="L64" s="68"/>
      <c r="M64" t="s">
        <v>143</v>
      </c>
      <c r="P64" s="60">
        <f>(1-$S$8)/2</f>
        <v>0.5</v>
      </c>
      <c r="Q64" t="s">
        <v>144</v>
      </c>
      <c r="T64" s="60">
        <v>0</v>
      </c>
    </row>
    <row r="65" spans="2:17" ht="31.2" customHeight="1" x14ac:dyDescent="0.3">
      <c r="B65" s="87" t="s">
        <v>190</v>
      </c>
      <c r="C65" s="65">
        <f>SUM(N49:N53)</f>
        <v>19238</v>
      </c>
      <c r="D65" s="14">
        <v>15</v>
      </c>
      <c r="E65" s="66">
        <f>C65/D65</f>
        <v>1282.5333333333333</v>
      </c>
      <c r="G65" s="66">
        <f>$P$61*$P$64*C65</f>
        <v>96.19</v>
      </c>
      <c r="H65" s="66">
        <f>$P$62*$P$64*C65</f>
        <v>48.094999999999999</v>
      </c>
      <c r="I65" s="66">
        <f>$P$63*$P$64*C65</f>
        <v>480.95000000000005</v>
      </c>
      <c r="J65" s="66">
        <f>SUM(E65:I65)</f>
        <v>1907.7683333333334</v>
      </c>
      <c r="K65" s="66">
        <f>J65/$M$67</f>
        <v>38.155366666666666</v>
      </c>
      <c r="L65" s="69"/>
      <c r="M65" s="64"/>
    </row>
    <row r="66" spans="2:17" x14ac:dyDescent="0.3">
      <c r="B66" s="87" t="s">
        <v>188</v>
      </c>
      <c r="C66" s="65">
        <f>M67*P38</f>
        <v>26934.999999999993</v>
      </c>
      <c r="D66" s="14">
        <v>8</v>
      </c>
      <c r="E66" s="66">
        <f>C66/D66</f>
        <v>3366.8749999999991</v>
      </c>
      <c r="G66" s="66">
        <f>$P$61*$P$64*C66</f>
        <v>134.67499999999995</v>
      </c>
      <c r="H66" s="66">
        <f>$P$62*$P$64*C66</f>
        <v>67.337499999999977</v>
      </c>
      <c r="I66" s="66">
        <f>$P$63*$P$64*C66</f>
        <v>673.37499999999989</v>
      </c>
      <c r="J66" s="66">
        <f>SUM(E66:I66)</f>
        <v>4242.2624999999989</v>
      </c>
      <c r="K66" s="66">
        <f>J66/$M$67</f>
        <v>84.845249999999979</v>
      </c>
      <c r="L66" s="71"/>
      <c r="M66" s="72"/>
    </row>
    <row r="67" spans="2:17" ht="15" thickBot="1" x14ac:dyDescent="0.35">
      <c r="B67" s="73" t="s">
        <v>85</v>
      </c>
      <c r="C67" s="74">
        <f>SUM(C64:C66)</f>
        <v>72673</v>
      </c>
      <c r="D67" s="74"/>
      <c r="E67" s="74">
        <f t="shared" ref="E67:K67" si="2">SUM(E64:E66)</f>
        <v>5974.4083333333328</v>
      </c>
      <c r="F67" s="74">
        <f t="shared" si="2"/>
        <v>0</v>
      </c>
      <c r="G67" s="74">
        <f t="shared" si="2"/>
        <v>230.86499999999995</v>
      </c>
      <c r="H67" s="74">
        <f t="shared" si="2"/>
        <v>115.43249999999998</v>
      </c>
      <c r="I67" s="74">
        <f t="shared" si="2"/>
        <v>1816.8249999999998</v>
      </c>
      <c r="J67" s="74">
        <f t="shared" si="2"/>
        <v>8137.5308333333323</v>
      </c>
      <c r="K67" s="74">
        <f t="shared" si="2"/>
        <v>162.75061666666664</v>
      </c>
      <c r="L67" s="76"/>
      <c r="M67">
        <f>G77</f>
        <v>50</v>
      </c>
      <c r="N67" t="s">
        <v>145</v>
      </c>
    </row>
    <row r="68" spans="2:17" x14ac:dyDescent="0.3">
      <c r="B68" s="58"/>
      <c r="C68" s="67"/>
      <c r="D68" s="67"/>
      <c r="E68" s="67"/>
      <c r="G68" s="67"/>
      <c r="H68" s="67"/>
      <c r="I68" s="67"/>
      <c r="J68" s="67"/>
      <c r="K68" s="67"/>
    </row>
    <row r="70" spans="2:17" ht="15" thickBot="1" x14ac:dyDescent="0.35">
      <c r="B70" s="57" t="s">
        <v>146</v>
      </c>
      <c r="C70" s="57" t="s">
        <v>147</v>
      </c>
      <c r="D70" s="73"/>
      <c r="E70" s="73"/>
      <c r="F70" s="17"/>
      <c r="G70" s="73"/>
      <c r="H70" s="73"/>
      <c r="I70" s="73"/>
      <c r="J70" s="73"/>
      <c r="M70" t="s">
        <v>148</v>
      </c>
    </row>
    <row r="71" spans="2:17" x14ac:dyDescent="0.3">
      <c r="B71" s="58"/>
      <c r="C71" s="61" t="s">
        <v>149</v>
      </c>
      <c r="D71" s="61"/>
      <c r="E71" s="61"/>
      <c r="G71" s="58"/>
      <c r="H71" s="58"/>
      <c r="I71" s="58"/>
      <c r="M71" t="s">
        <v>150</v>
      </c>
    </row>
    <row r="72" spans="2:17" x14ac:dyDescent="0.3">
      <c r="B72" s="77"/>
      <c r="C72" s="63" t="s">
        <v>151</v>
      </c>
      <c r="D72" s="63" t="s">
        <v>152</v>
      </c>
      <c r="E72" s="63" t="s">
        <v>153</v>
      </c>
      <c r="G72" s="58"/>
      <c r="H72" s="58"/>
      <c r="I72" s="58"/>
      <c r="M72" t="s">
        <v>154</v>
      </c>
    </row>
    <row r="73" spans="2:17" x14ac:dyDescent="0.3">
      <c r="B73" s="59" t="s">
        <v>142</v>
      </c>
      <c r="C73" s="60">
        <v>5.0000000000000001E-3</v>
      </c>
      <c r="D73" s="67">
        <f>C73*C64</f>
        <v>132.5</v>
      </c>
      <c r="E73" s="66">
        <f>D73/$C$77/$G$77</f>
        <v>7.5714285714285706E-2</v>
      </c>
    </row>
    <row r="74" spans="2:17" x14ac:dyDescent="0.3">
      <c r="B74" s="59" t="s">
        <v>155</v>
      </c>
      <c r="C74" s="60">
        <v>5.0000000000000001E-3</v>
      </c>
      <c r="D74" s="67">
        <f>C74*C65</f>
        <v>96.19</v>
      </c>
      <c r="E74" s="66">
        <f>D74/$C$77/$G$77</f>
        <v>5.4965714285714284E-2</v>
      </c>
      <c r="L74">
        <f>J59</f>
        <v>250</v>
      </c>
      <c r="M74" s="78" t="s">
        <v>156</v>
      </c>
      <c r="N74" s="78"/>
      <c r="O74" s="78"/>
      <c r="P74" s="29">
        <f>J59</f>
        <v>250</v>
      </c>
      <c r="Q74" s="78" t="s">
        <v>74</v>
      </c>
    </row>
    <row r="75" spans="2:17" x14ac:dyDescent="0.3">
      <c r="B75" s="59" t="str">
        <f>B66</f>
        <v>Drip System</v>
      </c>
      <c r="C75" s="60">
        <v>5.0000000000000001E-3</v>
      </c>
      <c r="D75" s="67">
        <f>C75*C66</f>
        <v>134.67499999999995</v>
      </c>
      <c r="E75" s="66">
        <f>D75/$C$77/$G$77</f>
        <v>7.6957142857142835E-2</v>
      </c>
      <c r="M75" s="78"/>
      <c r="N75" s="78"/>
      <c r="O75" s="78"/>
      <c r="P75" s="29"/>
      <c r="Q75" s="78"/>
    </row>
    <row r="76" spans="2:17" ht="15" thickBot="1" x14ac:dyDescent="0.35">
      <c r="B76" s="73" t="s">
        <v>85</v>
      </c>
      <c r="C76" s="17"/>
      <c r="D76" s="75">
        <f>SUM(D73:D75)</f>
        <v>363.36499999999995</v>
      </c>
      <c r="E76" s="74">
        <f>SUM(E73:E75)</f>
        <v>0.20763714285714283</v>
      </c>
    </row>
    <row r="77" spans="2:17" x14ac:dyDescent="0.3">
      <c r="B77" s="79" t="s">
        <v>157</v>
      </c>
      <c r="C77" s="80">
        <v>35</v>
      </c>
      <c r="D77" t="s">
        <v>158</v>
      </c>
      <c r="G77" s="80">
        <v>50</v>
      </c>
      <c r="H77" t="s">
        <v>159</v>
      </c>
      <c r="M77" s="7" t="s">
        <v>191</v>
      </c>
      <c r="N77" s="93">
        <f>M6</f>
        <v>27154.2857</v>
      </c>
      <c r="O77" t="s">
        <v>89</v>
      </c>
    </row>
    <row r="80" spans="2:17" ht="15" thickBot="1" x14ac:dyDescent="0.35">
      <c r="B80" s="57" t="s">
        <v>160</v>
      </c>
      <c r="C80" s="57" t="s">
        <v>187</v>
      </c>
      <c r="D80" s="73"/>
      <c r="E80" s="73"/>
    </row>
    <row r="81" spans="2:8" x14ac:dyDescent="0.3">
      <c r="B81" s="58"/>
      <c r="C81" s="61" t="s">
        <v>193</v>
      </c>
      <c r="D81" s="94">
        <f>C77</f>
        <v>35</v>
      </c>
      <c r="E81" s="59" t="str">
        <f>D77</f>
        <v xml:space="preserve">acre inches per year on </v>
      </c>
      <c r="G81" s="94">
        <f>G77</f>
        <v>50</v>
      </c>
      <c r="H81" t="str">
        <f>H77</f>
        <v>acres.</v>
      </c>
    </row>
    <row r="82" spans="2:8" x14ac:dyDescent="0.3">
      <c r="B82" s="81" t="s">
        <v>161</v>
      </c>
      <c r="C82" s="63"/>
      <c r="D82" s="58"/>
      <c r="E82" s="58"/>
      <c r="G82" s="58"/>
    </row>
    <row r="83" spans="2:8" x14ac:dyDescent="0.3">
      <c r="B83" s="59" t="s">
        <v>162</v>
      </c>
      <c r="C83" s="66">
        <f>$C$77*$C$89*G89</f>
        <v>349.86</v>
      </c>
    </row>
    <row r="84" spans="2:8" x14ac:dyDescent="0.3">
      <c r="B84" s="59" t="s">
        <v>163</v>
      </c>
      <c r="C84" s="66">
        <f>(C90*C91*C77)</f>
        <v>3.0799999999999996</v>
      </c>
    </row>
    <row r="85" spans="2:8" x14ac:dyDescent="0.3">
      <c r="B85" s="59" t="s">
        <v>164</v>
      </c>
      <c r="C85" s="66">
        <f>E76*C77</f>
        <v>7.2672999999999988</v>
      </c>
    </row>
    <row r="86" spans="2:8" x14ac:dyDescent="0.3">
      <c r="B86" s="82" t="s">
        <v>124</v>
      </c>
      <c r="C86" s="14"/>
    </row>
    <row r="87" spans="2:8" ht="15" thickBot="1" x14ac:dyDescent="0.35">
      <c r="B87" s="59" t="s">
        <v>165</v>
      </c>
      <c r="C87" s="70">
        <f>$K$67</f>
        <v>162.75061666666664</v>
      </c>
    </row>
    <row r="88" spans="2:8" ht="15.6" thickTop="1" thickBot="1" x14ac:dyDescent="0.35">
      <c r="B88" s="73" t="s">
        <v>85</v>
      </c>
      <c r="C88" s="74">
        <f>SUM(C83:C87)</f>
        <v>522.95791666666662</v>
      </c>
      <c r="D88" s="17"/>
      <c r="E88" s="17"/>
      <c r="F88" s="17"/>
      <c r="G88" s="17"/>
    </row>
    <row r="89" spans="2:8" x14ac:dyDescent="0.3">
      <c r="B89" t="s">
        <v>166</v>
      </c>
      <c r="C89" s="80">
        <v>58.8</v>
      </c>
      <c r="D89" t="s">
        <v>167</v>
      </c>
      <c r="G89" s="83">
        <f>'Energy &amp; Labor  Prices'!$B$4</f>
        <v>0.17</v>
      </c>
      <c r="H89" t="s">
        <v>168</v>
      </c>
    </row>
    <row r="90" spans="2:8" x14ac:dyDescent="0.3">
      <c r="B90" t="s">
        <v>169</v>
      </c>
      <c r="C90" s="83">
        <f>'Energy &amp; Labor  Prices'!$B$10</f>
        <v>11</v>
      </c>
      <c r="D90" t="s">
        <v>170</v>
      </c>
    </row>
    <row r="91" spans="2:8" x14ac:dyDescent="0.3">
      <c r="B91" t="s">
        <v>171</v>
      </c>
      <c r="C91" s="80">
        <v>8.0000000000000002E-3</v>
      </c>
      <c r="D91" t="s">
        <v>172</v>
      </c>
    </row>
    <row r="94" spans="2:8" ht="15" thickBot="1" x14ac:dyDescent="0.35">
      <c r="B94" s="57" t="s">
        <v>173</v>
      </c>
      <c r="C94" s="57" t="s">
        <v>175</v>
      </c>
      <c r="D94" s="73"/>
      <c r="E94" s="73"/>
      <c r="F94" s="17"/>
      <c r="G94" s="73"/>
      <c r="H94" s="17"/>
    </row>
    <row r="95" spans="2:8" x14ac:dyDescent="0.3">
      <c r="B95" s="58"/>
      <c r="C95" s="84" t="s">
        <v>186</v>
      </c>
      <c r="D95" s="58"/>
      <c r="E95" s="58"/>
      <c r="G95" s="58"/>
    </row>
    <row r="96" spans="2:8" x14ac:dyDescent="0.3">
      <c r="B96" s="77" t="s">
        <v>161</v>
      </c>
      <c r="C96" s="85" t="s">
        <v>174</v>
      </c>
      <c r="D96" s="58"/>
      <c r="E96" s="58"/>
      <c r="G96" s="58"/>
    </row>
    <row r="97" spans="2:8" x14ac:dyDescent="0.3">
      <c r="B97" s="59" t="str">
        <f>B83</f>
        <v xml:space="preserve">   Electricity*</v>
      </c>
      <c r="C97" s="66">
        <f>1*$C$89*$G$89</f>
        <v>9.9960000000000004</v>
      </c>
    </row>
    <row r="98" spans="2:8" x14ac:dyDescent="0.3">
      <c r="B98" s="59" t="s">
        <v>163</v>
      </c>
      <c r="C98" s="66">
        <f>1*C90*C91</f>
        <v>8.7999999999999995E-2</v>
      </c>
    </row>
    <row r="99" spans="2:8" ht="15" thickBot="1" x14ac:dyDescent="0.35">
      <c r="B99" s="59" t="s">
        <v>164</v>
      </c>
      <c r="C99" s="70">
        <f>E76</f>
        <v>0.20763714285714283</v>
      </c>
    </row>
    <row r="100" spans="2:8" ht="15.6" thickTop="1" thickBot="1" x14ac:dyDescent="0.35">
      <c r="B100" s="73" t="s">
        <v>85</v>
      </c>
      <c r="C100" s="74">
        <f>SUM(C97:C99)</f>
        <v>10.291637142857143</v>
      </c>
      <c r="D100" s="17"/>
      <c r="E100" s="17"/>
      <c r="F100" s="17"/>
      <c r="G100" s="17"/>
      <c r="H100" s="17"/>
    </row>
    <row r="101" spans="2:8" x14ac:dyDescent="0.3">
      <c r="B101" t="str">
        <f t="shared" ref="B101:D102" si="3">B89</f>
        <v xml:space="preserve">* Electricity consumpiton is </v>
      </c>
      <c r="C101">
        <f t="shared" si="3"/>
        <v>58.8</v>
      </c>
      <c r="D101" t="str">
        <f t="shared" si="3"/>
        <v xml:space="preserve"> kwh/acre inch.  Price is </v>
      </c>
      <c r="G101" s="53">
        <f>G89</f>
        <v>0.17</v>
      </c>
      <c r="H101" t="str">
        <f>H89</f>
        <v xml:space="preserve"> per kwh.</v>
      </c>
    </row>
    <row r="102" spans="2:8" x14ac:dyDescent="0.3">
      <c r="B102" t="str">
        <f t="shared" si="3"/>
        <v xml:space="preserve">** Irrigation labor cost is </v>
      </c>
      <c r="C102" s="53">
        <f t="shared" si="3"/>
        <v>11</v>
      </c>
      <c r="D102" t="str">
        <f t="shared" si="3"/>
        <v>per hour</v>
      </c>
    </row>
    <row r="103" spans="2:8" x14ac:dyDescent="0.3">
      <c r="B103" t="s">
        <v>171</v>
      </c>
      <c r="C103" s="7">
        <f>C91</f>
        <v>8.0000000000000002E-3</v>
      </c>
      <c r="D103" t="s">
        <v>172</v>
      </c>
    </row>
  </sheetData>
  <mergeCells count="3">
    <mergeCell ref="D16:H16"/>
    <mergeCell ref="D15:H15"/>
    <mergeCell ref="E7:J7"/>
  </mergeCells>
  <hyperlinks>
    <hyperlink ref="M43" r:id="rId1"/>
  </hyperlinks>
  <pageMargins left="0.7" right="0.7" top="0.75" bottom="0.7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election activeCell="G22" sqref="G22"/>
    </sheetView>
  </sheetViews>
  <sheetFormatPr defaultColWidth="8.88671875" defaultRowHeight="13.2" x14ac:dyDescent="0.25"/>
  <cols>
    <col min="1" max="1" width="4.6640625" style="3" customWidth="1"/>
    <col min="2" max="16384" width="8.88671875" style="3"/>
  </cols>
  <sheetData>
    <row r="1" spans="1:26" ht="15.6" x14ac:dyDescent="0.3">
      <c r="B1" s="4" t="s">
        <v>1</v>
      </c>
    </row>
    <row r="2" spans="1:26" ht="14.4" x14ac:dyDescent="0.3">
      <c r="C2" s="106" t="s">
        <v>72</v>
      </c>
      <c r="D2" s="106"/>
      <c r="E2" s="106"/>
      <c r="F2" s="106"/>
      <c r="G2" s="106"/>
      <c r="H2" s="106"/>
      <c r="I2" s="106"/>
      <c r="J2" s="106"/>
      <c r="K2" s="106"/>
      <c r="L2" s="106"/>
      <c r="M2" s="106"/>
      <c r="N2" s="106"/>
      <c r="O2" s="106"/>
      <c r="P2" s="5"/>
      <c r="Q2" s="5"/>
      <c r="R2" s="5"/>
      <c r="S2" s="5"/>
      <c r="T2" s="5"/>
      <c r="U2" s="5"/>
      <c r="V2" s="5"/>
      <c r="W2" s="5"/>
      <c r="X2" s="5"/>
      <c r="Y2" s="5"/>
      <c r="Z2" s="5"/>
    </row>
    <row r="3" spans="1:26" x14ac:dyDescent="0.25">
      <c r="C3" s="6">
        <v>4</v>
      </c>
      <c r="D3" s="6">
        <v>5</v>
      </c>
      <c r="E3" s="6">
        <v>6</v>
      </c>
      <c r="F3" s="6">
        <v>7</v>
      </c>
      <c r="G3" s="6">
        <v>8</v>
      </c>
      <c r="H3" s="6">
        <v>9</v>
      </c>
      <c r="I3" s="6">
        <v>10</v>
      </c>
      <c r="J3" s="6">
        <v>11</v>
      </c>
      <c r="K3" s="6">
        <v>12</v>
      </c>
      <c r="L3" s="6">
        <v>13</v>
      </c>
      <c r="M3" s="6">
        <v>14</v>
      </c>
      <c r="N3" s="6">
        <v>15</v>
      </c>
      <c r="O3" s="6">
        <v>16</v>
      </c>
      <c r="P3" s="6">
        <v>17</v>
      </c>
      <c r="Q3" s="6">
        <v>18</v>
      </c>
      <c r="R3" s="6">
        <v>19</v>
      </c>
      <c r="S3" s="6">
        <v>20</v>
      </c>
      <c r="T3" s="6">
        <v>21</v>
      </c>
      <c r="U3" s="6">
        <v>22</v>
      </c>
      <c r="V3" s="6">
        <v>23</v>
      </c>
      <c r="W3" s="6">
        <v>24</v>
      </c>
      <c r="X3" s="6">
        <v>25</v>
      </c>
      <c r="Y3" s="6">
        <v>30</v>
      </c>
      <c r="Z3" s="6">
        <v>35</v>
      </c>
    </row>
    <row r="4" spans="1:26" x14ac:dyDescent="0.25">
      <c r="A4" s="107" t="s">
        <v>73</v>
      </c>
      <c r="B4" s="3">
        <v>8</v>
      </c>
      <c r="C4" s="6">
        <f>ROUND(43560/($B4*C$3), 0)</f>
        <v>1361</v>
      </c>
      <c r="D4" s="6">
        <f t="shared" ref="D4:S19" si="0">ROUND(43560/($B4*D$3), 0)</f>
        <v>1089</v>
      </c>
      <c r="E4" s="6">
        <f t="shared" si="0"/>
        <v>908</v>
      </c>
      <c r="F4" s="6">
        <f t="shared" si="0"/>
        <v>778</v>
      </c>
      <c r="G4" s="6">
        <f t="shared" si="0"/>
        <v>681</v>
      </c>
      <c r="H4" s="6">
        <f t="shared" si="0"/>
        <v>605</v>
      </c>
      <c r="I4" s="6">
        <f t="shared" si="0"/>
        <v>545</v>
      </c>
      <c r="J4" s="6">
        <f t="shared" si="0"/>
        <v>495</v>
      </c>
      <c r="K4" s="6">
        <f t="shared" si="0"/>
        <v>454</v>
      </c>
      <c r="L4" s="6">
        <f t="shared" si="0"/>
        <v>419</v>
      </c>
      <c r="M4" s="6">
        <f t="shared" si="0"/>
        <v>389</v>
      </c>
      <c r="N4" s="6">
        <f t="shared" si="0"/>
        <v>363</v>
      </c>
      <c r="O4" s="6">
        <f t="shared" si="0"/>
        <v>340</v>
      </c>
      <c r="P4" s="6">
        <f t="shared" si="0"/>
        <v>320</v>
      </c>
      <c r="Q4" s="6">
        <f t="shared" si="0"/>
        <v>303</v>
      </c>
      <c r="R4" s="6">
        <f t="shared" si="0"/>
        <v>287</v>
      </c>
      <c r="S4" s="6">
        <f t="shared" si="0"/>
        <v>272</v>
      </c>
      <c r="T4" s="6">
        <f t="shared" ref="T4:Z19" si="1">ROUND(43560/($B4*T$3), 0)</f>
        <v>259</v>
      </c>
      <c r="U4" s="6">
        <f t="shared" si="1"/>
        <v>248</v>
      </c>
      <c r="V4" s="6">
        <f t="shared" si="1"/>
        <v>237</v>
      </c>
      <c r="W4" s="6">
        <f t="shared" si="1"/>
        <v>227</v>
      </c>
      <c r="X4" s="6">
        <f t="shared" si="1"/>
        <v>218</v>
      </c>
      <c r="Y4" s="6">
        <f t="shared" si="1"/>
        <v>182</v>
      </c>
      <c r="Z4" s="6">
        <f t="shared" si="1"/>
        <v>156</v>
      </c>
    </row>
    <row r="5" spans="1:26" x14ac:dyDescent="0.25">
      <c r="A5" s="108"/>
      <c r="B5" s="3">
        <v>10</v>
      </c>
      <c r="C5" s="6">
        <f t="shared" ref="C5:R22" si="2">ROUND(43560/($B5*C$3), 0)</f>
        <v>1089</v>
      </c>
      <c r="D5" s="6">
        <f t="shared" si="0"/>
        <v>871</v>
      </c>
      <c r="E5" s="6">
        <f t="shared" si="0"/>
        <v>726</v>
      </c>
      <c r="F5" s="6">
        <f t="shared" si="0"/>
        <v>622</v>
      </c>
      <c r="G5" s="6">
        <f t="shared" si="0"/>
        <v>545</v>
      </c>
      <c r="H5" s="6">
        <f t="shared" si="0"/>
        <v>484</v>
      </c>
      <c r="I5" s="6">
        <f t="shared" si="0"/>
        <v>436</v>
      </c>
      <c r="J5" s="6">
        <f t="shared" si="0"/>
        <v>396</v>
      </c>
      <c r="K5" s="6">
        <f t="shared" si="0"/>
        <v>363</v>
      </c>
      <c r="L5" s="6">
        <f t="shared" si="0"/>
        <v>335</v>
      </c>
      <c r="M5" s="6">
        <f t="shared" si="0"/>
        <v>311</v>
      </c>
      <c r="N5" s="6">
        <f t="shared" si="0"/>
        <v>290</v>
      </c>
      <c r="O5" s="6">
        <f t="shared" si="0"/>
        <v>272</v>
      </c>
      <c r="P5" s="6">
        <f t="shared" si="0"/>
        <v>256</v>
      </c>
      <c r="Q5" s="6">
        <f t="shared" si="0"/>
        <v>242</v>
      </c>
      <c r="R5" s="6">
        <f t="shared" si="0"/>
        <v>229</v>
      </c>
      <c r="S5" s="6">
        <f t="shared" si="0"/>
        <v>218</v>
      </c>
      <c r="T5" s="6">
        <f t="shared" si="1"/>
        <v>207</v>
      </c>
      <c r="U5" s="6">
        <f t="shared" si="1"/>
        <v>198</v>
      </c>
      <c r="V5" s="6">
        <f t="shared" si="1"/>
        <v>189</v>
      </c>
      <c r="W5" s="6">
        <f t="shared" si="1"/>
        <v>182</v>
      </c>
      <c r="X5" s="6">
        <f t="shared" si="1"/>
        <v>174</v>
      </c>
      <c r="Y5" s="6">
        <f t="shared" si="1"/>
        <v>145</v>
      </c>
      <c r="Z5" s="6">
        <f t="shared" si="1"/>
        <v>124</v>
      </c>
    </row>
    <row r="6" spans="1:26" x14ac:dyDescent="0.25">
      <c r="A6" s="108"/>
      <c r="B6" s="3">
        <v>11</v>
      </c>
      <c r="C6" s="6">
        <f t="shared" si="2"/>
        <v>990</v>
      </c>
      <c r="D6" s="6">
        <f t="shared" si="0"/>
        <v>792</v>
      </c>
      <c r="E6" s="6">
        <f t="shared" si="0"/>
        <v>660</v>
      </c>
      <c r="F6" s="6">
        <f t="shared" si="0"/>
        <v>566</v>
      </c>
      <c r="G6" s="6">
        <f t="shared" si="0"/>
        <v>495</v>
      </c>
      <c r="H6" s="6">
        <f t="shared" si="0"/>
        <v>440</v>
      </c>
      <c r="I6" s="6">
        <f t="shared" si="0"/>
        <v>396</v>
      </c>
      <c r="J6" s="6">
        <f t="shared" si="0"/>
        <v>360</v>
      </c>
      <c r="K6" s="6">
        <f t="shared" si="0"/>
        <v>330</v>
      </c>
      <c r="L6" s="6">
        <f t="shared" si="0"/>
        <v>305</v>
      </c>
      <c r="M6" s="6">
        <f t="shared" si="0"/>
        <v>283</v>
      </c>
      <c r="N6" s="6">
        <f t="shared" si="0"/>
        <v>264</v>
      </c>
      <c r="O6" s="6">
        <f t="shared" si="0"/>
        <v>248</v>
      </c>
      <c r="P6" s="6">
        <f t="shared" si="0"/>
        <v>233</v>
      </c>
      <c r="Q6" s="6">
        <f t="shared" si="0"/>
        <v>220</v>
      </c>
      <c r="R6" s="6">
        <f t="shared" si="0"/>
        <v>208</v>
      </c>
      <c r="S6" s="6">
        <f t="shared" si="0"/>
        <v>198</v>
      </c>
      <c r="T6" s="6">
        <f t="shared" si="1"/>
        <v>189</v>
      </c>
      <c r="U6" s="6">
        <f t="shared" si="1"/>
        <v>180</v>
      </c>
      <c r="V6" s="6">
        <f t="shared" si="1"/>
        <v>172</v>
      </c>
      <c r="W6" s="6">
        <f t="shared" si="1"/>
        <v>165</v>
      </c>
      <c r="X6" s="6">
        <f t="shared" si="1"/>
        <v>158</v>
      </c>
      <c r="Y6" s="6">
        <f t="shared" si="1"/>
        <v>132</v>
      </c>
      <c r="Z6" s="6">
        <f t="shared" si="1"/>
        <v>113</v>
      </c>
    </row>
    <row r="7" spans="1:26" x14ac:dyDescent="0.25">
      <c r="A7" s="108"/>
      <c r="B7" s="3">
        <v>12</v>
      </c>
      <c r="C7" s="6">
        <f t="shared" si="2"/>
        <v>908</v>
      </c>
      <c r="D7" s="6">
        <f t="shared" si="0"/>
        <v>726</v>
      </c>
      <c r="E7" s="6">
        <f t="shared" si="0"/>
        <v>605</v>
      </c>
      <c r="F7" s="6">
        <f t="shared" si="0"/>
        <v>519</v>
      </c>
      <c r="G7" s="6">
        <f t="shared" si="0"/>
        <v>454</v>
      </c>
      <c r="H7" s="6">
        <f t="shared" si="0"/>
        <v>403</v>
      </c>
      <c r="I7" s="6">
        <f t="shared" si="0"/>
        <v>363</v>
      </c>
      <c r="J7" s="6">
        <f t="shared" si="0"/>
        <v>330</v>
      </c>
      <c r="K7" s="6">
        <f t="shared" si="0"/>
        <v>303</v>
      </c>
      <c r="L7" s="6">
        <f t="shared" si="0"/>
        <v>279</v>
      </c>
      <c r="M7" s="6">
        <f t="shared" si="0"/>
        <v>259</v>
      </c>
      <c r="N7" s="6">
        <f t="shared" si="0"/>
        <v>242</v>
      </c>
      <c r="O7" s="6">
        <f t="shared" si="0"/>
        <v>227</v>
      </c>
      <c r="P7" s="6">
        <f t="shared" si="0"/>
        <v>214</v>
      </c>
      <c r="Q7" s="6">
        <f t="shared" si="0"/>
        <v>202</v>
      </c>
      <c r="R7" s="6">
        <f t="shared" si="0"/>
        <v>191</v>
      </c>
      <c r="S7" s="6">
        <f t="shared" si="0"/>
        <v>182</v>
      </c>
      <c r="T7" s="6">
        <f t="shared" si="1"/>
        <v>173</v>
      </c>
      <c r="U7" s="6">
        <f t="shared" si="1"/>
        <v>165</v>
      </c>
      <c r="V7" s="6">
        <f t="shared" si="1"/>
        <v>158</v>
      </c>
      <c r="W7" s="6">
        <f t="shared" si="1"/>
        <v>151</v>
      </c>
      <c r="X7" s="6">
        <f t="shared" si="1"/>
        <v>145</v>
      </c>
      <c r="Y7" s="6">
        <f t="shared" si="1"/>
        <v>121</v>
      </c>
      <c r="Z7" s="6">
        <f t="shared" si="1"/>
        <v>104</v>
      </c>
    </row>
    <row r="8" spans="1:26" x14ac:dyDescent="0.25">
      <c r="A8" s="108"/>
      <c r="B8" s="3">
        <v>13</v>
      </c>
      <c r="C8" s="6">
        <f t="shared" si="2"/>
        <v>838</v>
      </c>
      <c r="D8" s="6">
        <f t="shared" si="0"/>
        <v>670</v>
      </c>
      <c r="E8" s="6">
        <f t="shared" si="0"/>
        <v>558</v>
      </c>
      <c r="F8" s="6">
        <f t="shared" si="0"/>
        <v>479</v>
      </c>
      <c r="G8" s="6">
        <f t="shared" si="0"/>
        <v>419</v>
      </c>
      <c r="H8" s="6">
        <f t="shared" si="0"/>
        <v>372</v>
      </c>
      <c r="I8" s="6">
        <f t="shared" si="0"/>
        <v>335</v>
      </c>
      <c r="J8" s="6">
        <f t="shared" si="0"/>
        <v>305</v>
      </c>
      <c r="K8" s="6">
        <f t="shared" si="0"/>
        <v>279</v>
      </c>
      <c r="L8" s="6">
        <f t="shared" si="0"/>
        <v>258</v>
      </c>
      <c r="M8" s="6">
        <f t="shared" si="0"/>
        <v>239</v>
      </c>
      <c r="N8" s="6">
        <f t="shared" si="0"/>
        <v>223</v>
      </c>
      <c r="O8" s="6">
        <f t="shared" si="0"/>
        <v>209</v>
      </c>
      <c r="P8" s="6">
        <f t="shared" si="0"/>
        <v>197</v>
      </c>
      <c r="Q8" s="6">
        <f t="shared" si="0"/>
        <v>186</v>
      </c>
      <c r="R8" s="6">
        <f t="shared" si="0"/>
        <v>176</v>
      </c>
      <c r="S8" s="6">
        <f t="shared" si="0"/>
        <v>168</v>
      </c>
      <c r="T8" s="6">
        <f t="shared" si="1"/>
        <v>160</v>
      </c>
      <c r="U8" s="6">
        <f t="shared" si="1"/>
        <v>152</v>
      </c>
      <c r="V8" s="6">
        <f t="shared" si="1"/>
        <v>146</v>
      </c>
      <c r="W8" s="6">
        <f t="shared" si="1"/>
        <v>140</v>
      </c>
      <c r="X8" s="6">
        <f t="shared" si="1"/>
        <v>134</v>
      </c>
      <c r="Y8" s="6">
        <f t="shared" si="1"/>
        <v>112</v>
      </c>
      <c r="Z8" s="6">
        <f t="shared" si="1"/>
        <v>96</v>
      </c>
    </row>
    <row r="9" spans="1:26" x14ac:dyDescent="0.25">
      <c r="A9" s="108"/>
      <c r="B9" s="3">
        <v>14</v>
      </c>
      <c r="C9" s="6">
        <f t="shared" si="2"/>
        <v>778</v>
      </c>
      <c r="D9" s="6">
        <f t="shared" si="0"/>
        <v>622</v>
      </c>
      <c r="E9" s="6">
        <f t="shared" si="0"/>
        <v>519</v>
      </c>
      <c r="F9" s="6">
        <f t="shared" si="0"/>
        <v>444</v>
      </c>
      <c r="G9" s="6">
        <f t="shared" si="0"/>
        <v>389</v>
      </c>
      <c r="H9" s="6">
        <f t="shared" si="0"/>
        <v>346</v>
      </c>
      <c r="I9" s="6">
        <f t="shared" si="0"/>
        <v>311</v>
      </c>
      <c r="J9" s="6">
        <f t="shared" si="0"/>
        <v>283</v>
      </c>
      <c r="K9" s="6">
        <f t="shared" si="0"/>
        <v>259</v>
      </c>
      <c r="L9" s="6">
        <f t="shared" si="0"/>
        <v>239</v>
      </c>
      <c r="M9" s="6">
        <f t="shared" si="0"/>
        <v>222</v>
      </c>
      <c r="N9" s="6">
        <f t="shared" si="0"/>
        <v>207</v>
      </c>
      <c r="O9" s="6">
        <f t="shared" si="0"/>
        <v>194</v>
      </c>
      <c r="P9" s="6">
        <f t="shared" si="0"/>
        <v>183</v>
      </c>
      <c r="Q9" s="6">
        <f t="shared" si="0"/>
        <v>173</v>
      </c>
      <c r="R9" s="6">
        <f t="shared" si="0"/>
        <v>164</v>
      </c>
      <c r="S9" s="6">
        <f t="shared" si="0"/>
        <v>156</v>
      </c>
      <c r="T9" s="6">
        <f t="shared" si="1"/>
        <v>148</v>
      </c>
      <c r="U9" s="6">
        <f t="shared" si="1"/>
        <v>141</v>
      </c>
      <c r="V9" s="6">
        <f t="shared" si="1"/>
        <v>135</v>
      </c>
      <c r="W9" s="6">
        <f t="shared" si="1"/>
        <v>130</v>
      </c>
      <c r="X9" s="6">
        <f t="shared" si="1"/>
        <v>124</v>
      </c>
      <c r="Y9" s="6">
        <f t="shared" si="1"/>
        <v>104</v>
      </c>
      <c r="Z9" s="6">
        <f t="shared" si="1"/>
        <v>89</v>
      </c>
    </row>
    <row r="10" spans="1:26" x14ac:dyDescent="0.25">
      <c r="A10" s="108"/>
      <c r="B10" s="3">
        <v>15</v>
      </c>
      <c r="C10" s="6">
        <f t="shared" si="2"/>
        <v>726</v>
      </c>
      <c r="D10" s="6">
        <f t="shared" si="0"/>
        <v>581</v>
      </c>
      <c r="E10" s="6">
        <f t="shared" si="0"/>
        <v>484</v>
      </c>
      <c r="F10" s="6">
        <f t="shared" si="0"/>
        <v>415</v>
      </c>
      <c r="G10" s="6">
        <f t="shared" si="0"/>
        <v>363</v>
      </c>
      <c r="H10" s="6">
        <f t="shared" si="0"/>
        <v>323</v>
      </c>
      <c r="I10" s="6">
        <f t="shared" si="0"/>
        <v>290</v>
      </c>
      <c r="J10" s="6">
        <f t="shared" si="0"/>
        <v>264</v>
      </c>
      <c r="K10" s="6">
        <f t="shared" si="0"/>
        <v>242</v>
      </c>
      <c r="L10" s="6">
        <f t="shared" si="0"/>
        <v>223</v>
      </c>
      <c r="M10" s="6">
        <f t="shared" si="0"/>
        <v>207</v>
      </c>
      <c r="N10" s="6">
        <f t="shared" si="0"/>
        <v>194</v>
      </c>
      <c r="O10" s="6">
        <f t="shared" si="0"/>
        <v>182</v>
      </c>
      <c r="P10" s="6">
        <f t="shared" si="0"/>
        <v>171</v>
      </c>
      <c r="Q10" s="6">
        <f t="shared" si="0"/>
        <v>161</v>
      </c>
      <c r="R10" s="6">
        <f t="shared" si="0"/>
        <v>153</v>
      </c>
      <c r="S10" s="6">
        <f t="shared" si="0"/>
        <v>145</v>
      </c>
      <c r="T10" s="6">
        <f t="shared" si="1"/>
        <v>138</v>
      </c>
      <c r="U10" s="6">
        <f t="shared" si="1"/>
        <v>132</v>
      </c>
      <c r="V10" s="6">
        <f t="shared" si="1"/>
        <v>126</v>
      </c>
      <c r="W10" s="6">
        <f t="shared" si="1"/>
        <v>121</v>
      </c>
      <c r="X10" s="6">
        <f t="shared" si="1"/>
        <v>116</v>
      </c>
      <c r="Y10" s="6">
        <f t="shared" si="1"/>
        <v>97</v>
      </c>
      <c r="Z10" s="6">
        <f t="shared" si="1"/>
        <v>83</v>
      </c>
    </row>
    <row r="11" spans="1:26" x14ac:dyDescent="0.25">
      <c r="A11" s="108"/>
      <c r="B11" s="3">
        <v>16</v>
      </c>
      <c r="C11" s="6">
        <f t="shared" si="2"/>
        <v>681</v>
      </c>
      <c r="D11" s="6">
        <f t="shared" si="0"/>
        <v>545</v>
      </c>
      <c r="E11" s="6">
        <f t="shared" si="0"/>
        <v>454</v>
      </c>
      <c r="F11" s="6">
        <f t="shared" si="0"/>
        <v>389</v>
      </c>
      <c r="G11" s="6">
        <f t="shared" si="0"/>
        <v>340</v>
      </c>
      <c r="H11" s="6">
        <f t="shared" si="0"/>
        <v>303</v>
      </c>
      <c r="I11" s="6">
        <f t="shared" si="0"/>
        <v>272</v>
      </c>
      <c r="J11" s="6">
        <f t="shared" si="0"/>
        <v>248</v>
      </c>
      <c r="K11" s="6">
        <f t="shared" si="0"/>
        <v>227</v>
      </c>
      <c r="L11" s="6">
        <f t="shared" si="0"/>
        <v>209</v>
      </c>
      <c r="M11" s="6">
        <f t="shared" si="0"/>
        <v>194</v>
      </c>
      <c r="N11" s="6">
        <f t="shared" si="0"/>
        <v>182</v>
      </c>
      <c r="O11" s="6">
        <f t="shared" si="0"/>
        <v>170</v>
      </c>
      <c r="P11" s="6">
        <f t="shared" si="0"/>
        <v>160</v>
      </c>
      <c r="Q11" s="6">
        <f t="shared" si="0"/>
        <v>151</v>
      </c>
      <c r="R11" s="6">
        <f t="shared" si="0"/>
        <v>143</v>
      </c>
      <c r="S11" s="6">
        <f t="shared" si="0"/>
        <v>136</v>
      </c>
      <c r="T11" s="6">
        <f t="shared" si="1"/>
        <v>130</v>
      </c>
      <c r="U11" s="6">
        <f t="shared" si="1"/>
        <v>124</v>
      </c>
      <c r="V11" s="6">
        <f t="shared" si="1"/>
        <v>118</v>
      </c>
      <c r="W11" s="6">
        <f t="shared" si="1"/>
        <v>113</v>
      </c>
      <c r="X11" s="6">
        <f t="shared" si="1"/>
        <v>109</v>
      </c>
      <c r="Y11" s="6">
        <f t="shared" si="1"/>
        <v>91</v>
      </c>
      <c r="Z11" s="6">
        <f t="shared" si="1"/>
        <v>78</v>
      </c>
    </row>
    <row r="12" spans="1:26" x14ac:dyDescent="0.25">
      <c r="A12" s="108"/>
      <c r="B12" s="3">
        <v>17</v>
      </c>
      <c r="C12" s="6">
        <f t="shared" si="2"/>
        <v>641</v>
      </c>
      <c r="D12" s="6">
        <f t="shared" si="0"/>
        <v>512</v>
      </c>
      <c r="E12" s="6">
        <f t="shared" si="0"/>
        <v>427</v>
      </c>
      <c r="F12" s="6">
        <f t="shared" si="0"/>
        <v>366</v>
      </c>
      <c r="G12" s="6">
        <f t="shared" si="0"/>
        <v>320</v>
      </c>
      <c r="H12" s="6">
        <f t="shared" si="0"/>
        <v>285</v>
      </c>
      <c r="I12" s="6">
        <f t="shared" si="0"/>
        <v>256</v>
      </c>
      <c r="J12" s="6">
        <f t="shared" si="0"/>
        <v>233</v>
      </c>
      <c r="K12" s="6">
        <f t="shared" si="0"/>
        <v>214</v>
      </c>
      <c r="L12" s="6">
        <f t="shared" si="0"/>
        <v>197</v>
      </c>
      <c r="M12" s="6">
        <f t="shared" si="0"/>
        <v>183</v>
      </c>
      <c r="N12" s="6">
        <f t="shared" si="0"/>
        <v>171</v>
      </c>
      <c r="O12" s="6">
        <f t="shared" si="0"/>
        <v>160</v>
      </c>
      <c r="P12" s="6">
        <f t="shared" si="0"/>
        <v>151</v>
      </c>
      <c r="Q12" s="6">
        <f t="shared" si="0"/>
        <v>142</v>
      </c>
      <c r="R12" s="6">
        <f t="shared" si="0"/>
        <v>135</v>
      </c>
      <c r="S12" s="6">
        <f t="shared" si="0"/>
        <v>128</v>
      </c>
      <c r="T12" s="6">
        <f t="shared" si="1"/>
        <v>122</v>
      </c>
      <c r="U12" s="6">
        <f t="shared" si="1"/>
        <v>116</v>
      </c>
      <c r="V12" s="6">
        <f t="shared" si="1"/>
        <v>111</v>
      </c>
      <c r="W12" s="6">
        <f t="shared" si="1"/>
        <v>107</v>
      </c>
      <c r="X12" s="6">
        <f t="shared" si="1"/>
        <v>102</v>
      </c>
      <c r="Y12" s="6">
        <f t="shared" si="1"/>
        <v>85</v>
      </c>
      <c r="Z12" s="6">
        <f t="shared" si="1"/>
        <v>73</v>
      </c>
    </row>
    <row r="13" spans="1:26" x14ac:dyDescent="0.25">
      <c r="A13" s="108"/>
      <c r="B13" s="3">
        <v>18</v>
      </c>
      <c r="C13" s="6">
        <f t="shared" si="2"/>
        <v>605</v>
      </c>
      <c r="D13" s="6">
        <f t="shared" si="0"/>
        <v>484</v>
      </c>
      <c r="E13" s="6">
        <f t="shared" si="0"/>
        <v>403</v>
      </c>
      <c r="F13" s="6">
        <f t="shared" si="0"/>
        <v>346</v>
      </c>
      <c r="G13" s="6">
        <f t="shared" si="0"/>
        <v>303</v>
      </c>
      <c r="H13" s="6">
        <f t="shared" si="0"/>
        <v>269</v>
      </c>
      <c r="I13" s="6">
        <f t="shared" si="0"/>
        <v>242</v>
      </c>
      <c r="J13" s="6">
        <f t="shared" si="0"/>
        <v>220</v>
      </c>
      <c r="K13" s="6">
        <f t="shared" si="0"/>
        <v>202</v>
      </c>
      <c r="L13" s="6">
        <f t="shared" si="0"/>
        <v>186</v>
      </c>
      <c r="M13" s="6">
        <f t="shared" si="0"/>
        <v>173</v>
      </c>
      <c r="N13" s="6">
        <f t="shared" si="0"/>
        <v>161</v>
      </c>
      <c r="O13" s="6">
        <f t="shared" si="0"/>
        <v>151</v>
      </c>
      <c r="P13" s="6">
        <f t="shared" si="0"/>
        <v>142</v>
      </c>
      <c r="Q13" s="6">
        <f t="shared" si="0"/>
        <v>134</v>
      </c>
      <c r="R13" s="6">
        <f t="shared" si="0"/>
        <v>127</v>
      </c>
      <c r="S13" s="6">
        <f t="shared" si="0"/>
        <v>121</v>
      </c>
      <c r="T13" s="6">
        <f t="shared" si="1"/>
        <v>115</v>
      </c>
      <c r="U13" s="6">
        <f t="shared" si="1"/>
        <v>110</v>
      </c>
      <c r="V13" s="6">
        <f t="shared" si="1"/>
        <v>105</v>
      </c>
      <c r="W13" s="6">
        <f t="shared" si="1"/>
        <v>101</v>
      </c>
      <c r="X13" s="6">
        <f t="shared" si="1"/>
        <v>97</v>
      </c>
      <c r="Y13" s="6">
        <f t="shared" si="1"/>
        <v>81</v>
      </c>
      <c r="Z13" s="6">
        <f t="shared" si="1"/>
        <v>69</v>
      </c>
    </row>
    <row r="14" spans="1:26" x14ac:dyDescent="0.25">
      <c r="A14" s="108"/>
      <c r="B14" s="3">
        <v>19</v>
      </c>
      <c r="C14" s="6">
        <f t="shared" si="2"/>
        <v>573</v>
      </c>
      <c r="D14" s="6">
        <f t="shared" si="0"/>
        <v>459</v>
      </c>
      <c r="E14" s="6">
        <f t="shared" si="0"/>
        <v>382</v>
      </c>
      <c r="F14" s="6">
        <f t="shared" si="0"/>
        <v>328</v>
      </c>
      <c r="G14" s="6">
        <f t="shared" si="0"/>
        <v>287</v>
      </c>
      <c r="H14" s="6">
        <f t="shared" si="0"/>
        <v>255</v>
      </c>
      <c r="I14" s="6">
        <f t="shared" si="0"/>
        <v>229</v>
      </c>
      <c r="J14" s="6">
        <f t="shared" si="0"/>
        <v>208</v>
      </c>
      <c r="K14" s="6">
        <f t="shared" si="0"/>
        <v>191</v>
      </c>
      <c r="L14" s="6">
        <f t="shared" si="0"/>
        <v>176</v>
      </c>
      <c r="M14" s="6">
        <f t="shared" si="0"/>
        <v>164</v>
      </c>
      <c r="N14" s="6">
        <f t="shared" si="0"/>
        <v>153</v>
      </c>
      <c r="O14" s="6">
        <f t="shared" si="0"/>
        <v>143</v>
      </c>
      <c r="P14" s="6">
        <f t="shared" si="0"/>
        <v>135</v>
      </c>
      <c r="Q14" s="6">
        <f t="shared" si="0"/>
        <v>127</v>
      </c>
      <c r="R14" s="6">
        <f t="shared" si="0"/>
        <v>121</v>
      </c>
      <c r="S14" s="6">
        <f t="shared" si="0"/>
        <v>115</v>
      </c>
      <c r="T14" s="6">
        <f t="shared" si="1"/>
        <v>109</v>
      </c>
      <c r="U14" s="6">
        <f t="shared" si="1"/>
        <v>104</v>
      </c>
      <c r="V14" s="6">
        <f t="shared" si="1"/>
        <v>100</v>
      </c>
      <c r="W14" s="6">
        <f t="shared" si="1"/>
        <v>96</v>
      </c>
      <c r="X14" s="6">
        <f t="shared" si="1"/>
        <v>92</v>
      </c>
      <c r="Y14" s="6">
        <f t="shared" si="1"/>
        <v>76</v>
      </c>
      <c r="Z14" s="6">
        <f t="shared" si="1"/>
        <v>66</v>
      </c>
    </row>
    <row r="15" spans="1:26" x14ac:dyDescent="0.25">
      <c r="A15" s="108"/>
      <c r="B15" s="3">
        <v>20</v>
      </c>
      <c r="C15" s="6">
        <f t="shared" si="2"/>
        <v>545</v>
      </c>
      <c r="D15" s="6">
        <f t="shared" si="0"/>
        <v>436</v>
      </c>
      <c r="E15" s="6">
        <f t="shared" si="0"/>
        <v>363</v>
      </c>
      <c r="F15" s="6">
        <f t="shared" si="0"/>
        <v>311</v>
      </c>
      <c r="G15" s="6">
        <f t="shared" si="0"/>
        <v>272</v>
      </c>
      <c r="H15" s="6">
        <f t="shared" si="0"/>
        <v>242</v>
      </c>
      <c r="I15" s="6">
        <f t="shared" si="0"/>
        <v>218</v>
      </c>
      <c r="J15" s="6">
        <f t="shared" si="0"/>
        <v>198</v>
      </c>
      <c r="K15" s="6">
        <f t="shared" si="0"/>
        <v>182</v>
      </c>
      <c r="L15" s="6">
        <f t="shared" si="0"/>
        <v>168</v>
      </c>
      <c r="M15" s="6">
        <f t="shared" si="0"/>
        <v>156</v>
      </c>
      <c r="N15" s="6">
        <f t="shared" si="0"/>
        <v>145</v>
      </c>
      <c r="O15" s="6">
        <f t="shared" si="0"/>
        <v>136</v>
      </c>
      <c r="P15" s="6">
        <f t="shared" si="0"/>
        <v>128</v>
      </c>
      <c r="Q15" s="6">
        <f t="shared" si="0"/>
        <v>121</v>
      </c>
      <c r="R15" s="6">
        <f t="shared" si="0"/>
        <v>115</v>
      </c>
      <c r="S15" s="6">
        <f t="shared" si="0"/>
        <v>109</v>
      </c>
      <c r="T15" s="6">
        <f t="shared" si="1"/>
        <v>104</v>
      </c>
      <c r="U15" s="6">
        <f t="shared" si="1"/>
        <v>99</v>
      </c>
      <c r="V15" s="6">
        <f t="shared" si="1"/>
        <v>95</v>
      </c>
      <c r="W15" s="6">
        <f t="shared" si="1"/>
        <v>91</v>
      </c>
      <c r="X15" s="6">
        <f t="shared" si="1"/>
        <v>87</v>
      </c>
      <c r="Y15" s="6">
        <f t="shared" si="1"/>
        <v>73</v>
      </c>
      <c r="Z15" s="6">
        <f t="shared" si="1"/>
        <v>62</v>
      </c>
    </row>
    <row r="16" spans="1:26" x14ac:dyDescent="0.25">
      <c r="A16" s="108"/>
      <c r="B16" s="3">
        <v>21</v>
      </c>
      <c r="C16" s="6">
        <f t="shared" si="2"/>
        <v>519</v>
      </c>
      <c r="D16" s="6">
        <f t="shared" si="0"/>
        <v>415</v>
      </c>
      <c r="E16" s="6">
        <f t="shared" si="0"/>
        <v>346</v>
      </c>
      <c r="F16" s="6">
        <f t="shared" si="0"/>
        <v>296</v>
      </c>
      <c r="G16" s="6">
        <f t="shared" si="0"/>
        <v>259</v>
      </c>
      <c r="H16" s="6">
        <f t="shared" si="0"/>
        <v>230</v>
      </c>
      <c r="I16" s="6">
        <f t="shared" si="0"/>
        <v>207</v>
      </c>
      <c r="J16" s="6">
        <f t="shared" si="0"/>
        <v>189</v>
      </c>
      <c r="K16" s="6">
        <f t="shared" si="0"/>
        <v>173</v>
      </c>
      <c r="L16" s="6">
        <f t="shared" si="0"/>
        <v>160</v>
      </c>
      <c r="M16" s="6">
        <f t="shared" si="0"/>
        <v>148</v>
      </c>
      <c r="N16" s="6">
        <f t="shared" si="0"/>
        <v>138</v>
      </c>
      <c r="O16" s="6">
        <f t="shared" si="0"/>
        <v>130</v>
      </c>
      <c r="P16" s="6">
        <f t="shared" si="0"/>
        <v>122</v>
      </c>
      <c r="Q16" s="6">
        <f t="shared" si="0"/>
        <v>115</v>
      </c>
      <c r="R16" s="6">
        <f t="shared" si="0"/>
        <v>109</v>
      </c>
      <c r="S16" s="6">
        <f t="shared" si="0"/>
        <v>104</v>
      </c>
      <c r="T16" s="6">
        <f t="shared" si="1"/>
        <v>99</v>
      </c>
      <c r="U16" s="6">
        <f t="shared" si="1"/>
        <v>94</v>
      </c>
      <c r="V16" s="6">
        <f t="shared" si="1"/>
        <v>90</v>
      </c>
      <c r="W16" s="6">
        <f t="shared" si="1"/>
        <v>86</v>
      </c>
      <c r="X16" s="6">
        <f t="shared" si="1"/>
        <v>83</v>
      </c>
      <c r="Y16" s="6">
        <f t="shared" si="1"/>
        <v>69</v>
      </c>
      <c r="Z16" s="6">
        <f t="shared" si="1"/>
        <v>59</v>
      </c>
    </row>
    <row r="17" spans="1:26" x14ac:dyDescent="0.25">
      <c r="A17" s="108"/>
      <c r="B17" s="3">
        <v>22</v>
      </c>
      <c r="C17" s="6">
        <f t="shared" si="2"/>
        <v>495</v>
      </c>
      <c r="D17" s="6">
        <f t="shared" si="0"/>
        <v>396</v>
      </c>
      <c r="E17" s="6">
        <f t="shared" si="0"/>
        <v>330</v>
      </c>
      <c r="F17" s="6">
        <f t="shared" si="0"/>
        <v>283</v>
      </c>
      <c r="G17" s="6">
        <f t="shared" si="0"/>
        <v>248</v>
      </c>
      <c r="H17" s="6">
        <f t="shared" si="0"/>
        <v>220</v>
      </c>
      <c r="I17" s="6">
        <f t="shared" si="0"/>
        <v>198</v>
      </c>
      <c r="J17" s="6">
        <f t="shared" si="0"/>
        <v>180</v>
      </c>
      <c r="K17" s="6">
        <f t="shared" si="0"/>
        <v>165</v>
      </c>
      <c r="L17" s="6">
        <f t="shared" si="0"/>
        <v>152</v>
      </c>
      <c r="M17" s="6">
        <f t="shared" si="0"/>
        <v>141</v>
      </c>
      <c r="N17" s="6">
        <f t="shared" si="0"/>
        <v>132</v>
      </c>
      <c r="O17" s="6">
        <f t="shared" si="0"/>
        <v>124</v>
      </c>
      <c r="P17" s="6">
        <f t="shared" si="0"/>
        <v>116</v>
      </c>
      <c r="Q17" s="6">
        <f t="shared" si="0"/>
        <v>110</v>
      </c>
      <c r="R17" s="6">
        <f t="shared" si="0"/>
        <v>104</v>
      </c>
      <c r="S17" s="6">
        <f t="shared" si="0"/>
        <v>99</v>
      </c>
      <c r="T17" s="6">
        <f t="shared" si="1"/>
        <v>94</v>
      </c>
      <c r="U17" s="6">
        <f t="shared" si="1"/>
        <v>90</v>
      </c>
      <c r="V17" s="6">
        <f t="shared" si="1"/>
        <v>86</v>
      </c>
      <c r="W17" s="6">
        <f t="shared" si="1"/>
        <v>83</v>
      </c>
      <c r="X17" s="6">
        <f t="shared" si="1"/>
        <v>79</v>
      </c>
      <c r="Y17" s="6">
        <f t="shared" si="1"/>
        <v>66</v>
      </c>
      <c r="Z17" s="6">
        <f t="shared" si="1"/>
        <v>57</v>
      </c>
    </row>
    <row r="18" spans="1:26" x14ac:dyDescent="0.25">
      <c r="A18" s="108"/>
      <c r="B18" s="3">
        <v>23</v>
      </c>
      <c r="C18" s="6">
        <f t="shared" si="2"/>
        <v>473</v>
      </c>
      <c r="D18" s="6">
        <f t="shared" si="0"/>
        <v>379</v>
      </c>
      <c r="E18" s="6">
        <f t="shared" si="0"/>
        <v>316</v>
      </c>
      <c r="F18" s="6">
        <f t="shared" si="0"/>
        <v>271</v>
      </c>
      <c r="G18" s="6">
        <f t="shared" si="0"/>
        <v>237</v>
      </c>
      <c r="H18" s="6">
        <f t="shared" si="0"/>
        <v>210</v>
      </c>
      <c r="I18" s="6">
        <f t="shared" si="0"/>
        <v>189</v>
      </c>
      <c r="J18" s="6">
        <f t="shared" si="0"/>
        <v>172</v>
      </c>
      <c r="K18" s="6">
        <f t="shared" si="0"/>
        <v>158</v>
      </c>
      <c r="L18" s="6">
        <f t="shared" si="0"/>
        <v>146</v>
      </c>
      <c r="M18" s="6">
        <f t="shared" si="0"/>
        <v>135</v>
      </c>
      <c r="N18" s="6">
        <f t="shared" si="0"/>
        <v>126</v>
      </c>
      <c r="O18" s="6">
        <f t="shared" si="0"/>
        <v>118</v>
      </c>
      <c r="P18" s="6">
        <f t="shared" si="0"/>
        <v>111</v>
      </c>
      <c r="Q18" s="6">
        <f t="shared" si="0"/>
        <v>105</v>
      </c>
      <c r="R18" s="6">
        <f t="shared" si="0"/>
        <v>100</v>
      </c>
      <c r="S18" s="6">
        <f t="shared" si="0"/>
        <v>95</v>
      </c>
      <c r="T18" s="6">
        <f t="shared" si="1"/>
        <v>90</v>
      </c>
      <c r="U18" s="6">
        <f t="shared" si="1"/>
        <v>86</v>
      </c>
      <c r="V18" s="6">
        <f t="shared" si="1"/>
        <v>82</v>
      </c>
      <c r="W18" s="6">
        <f t="shared" si="1"/>
        <v>79</v>
      </c>
      <c r="X18" s="6">
        <f t="shared" si="1"/>
        <v>76</v>
      </c>
      <c r="Y18" s="6">
        <f t="shared" si="1"/>
        <v>63</v>
      </c>
      <c r="Z18" s="6">
        <f t="shared" si="1"/>
        <v>54</v>
      </c>
    </row>
    <row r="19" spans="1:26" x14ac:dyDescent="0.25">
      <c r="A19" s="108"/>
      <c r="B19" s="3">
        <v>24</v>
      </c>
      <c r="C19" s="6">
        <f t="shared" si="2"/>
        <v>454</v>
      </c>
      <c r="D19" s="6">
        <f t="shared" si="0"/>
        <v>363</v>
      </c>
      <c r="E19" s="6">
        <f t="shared" si="0"/>
        <v>303</v>
      </c>
      <c r="F19" s="6">
        <f t="shared" si="0"/>
        <v>259</v>
      </c>
      <c r="G19" s="6">
        <f t="shared" si="0"/>
        <v>227</v>
      </c>
      <c r="H19" s="6">
        <f t="shared" si="0"/>
        <v>202</v>
      </c>
      <c r="I19" s="6">
        <f t="shared" si="0"/>
        <v>182</v>
      </c>
      <c r="J19" s="6">
        <f t="shared" si="0"/>
        <v>165</v>
      </c>
      <c r="K19" s="6">
        <f t="shared" si="0"/>
        <v>151</v>
      </c>
      <c r="L19" s="6">
        <f t="shared" si="0"/>
        <v>140</v>
      </c>
      <c r="M19" s="6">
        <f t="shared" si="0"/>
        <v>130</v>
      </c>
      <c r="N19" s="6">
        <f t="shared" si="0"/>
        <v>121</v>
      </c>
      <c r="O19" s="6">
        <f t="shared" si="0"/>
        <v>113</v>
      </c>
      <c r="P19" s="6">
        <f t="shared" si="0"/>
        <v>107</v>
      </c>
      <c r="Q19" s="6">
        <f t="shared" si="0"/>
        <v>101</v>
      </c>
      <c r="R19" s="6">
        <f t="shared" si="0"/>
        <v>96</v>
      </c>
      <c r="S19" s="6">
        <f t="shared" ref="S19:Z22" si="3">ROUND(43560/($B19*S$3), 0)</f>
        <v>91</v>
      </c>
      <c r="T19" s="6">
        <f t="shared" si="1"/>
        <v>86</v>
      </c>
      <c r="U19" s="6">
        <f t="shared" si="1"/>
        <v>83</v>
      </c>
      <c r="V19" s="6">
        <f t="shared" si="1"/>
        <v>79</v>
      </c>
      <c r="W19" s="6">
        <f t="shared" si="1"/>
        <v>76</v>
      </c>
      <c r="X19" s="6">
        <f t="shared" si="1"/>
        <v>73</v>
      </c>
      <c r="Y19" s="6">
        <f t="shared" si="1"/>
        <v>61</v>
      </c>
      <c r="Z19" s="6">
        <f t="shared" si="1"/>
        <v>52</v>
      </c>
    </row>
    <row r="20" spans="1:26" x14ac:dyDescent="0.25">
      <c r="A20" s="109"/>
      <c r="B20" s="3">
        <v>25</v>
      </c>
      <c r="C20" s="6">
        <f t="shared" si="2"/>
        <v>436</v>
      </c>
      <c r="D20" s="6">
        <f t="shared" si="2"/>
        <v>348</v>
      </c>
      <c r="E20" s="6">
        <f t="shared" si="2"/>
        <v>290</v>
      </c>
      <c r="F20" s="6">
        <f t="shared" si="2"/>
        <v>249</v>
      </c>
      <c r="G20" s="6">
        <f t="shared" si="2"/>
        <v>218</v>
      </c>
      <c r="H20" s="6">
        <f t="shared" si="2"/>
        <v>194</v>
      </c>
      <c r="I20" s="6">
        <f t="shared" si="2"/>
        <v>174</v>
      </c>
      <c r="J20" s="6">
        <f t="shared" si="2"/>
        <v>158</v>
      </c>
      <c r="K20" s="6">
        <f t="shared" si="2"/>
        <v>145</v>
      </c>
      <c r="L20" s="6">
        <f t="shared" si="2"/>
        <v>134</v>
      </c>
      <c r="M20" s="6">
        <f t="shared" si="2"/>
        <v>124</v>
      </c>
      <c r="N20" s="6">
        <f t="shared" si="2"/>
        <v>116</v>
      </c>
      <c r="O20" s="6">
        <f t="shared" si="2"/>
        <v>109</v>
      </c>
      <c r="P20" s="6">
        <f t="shared" si="2"/>
        <v>102</v>
      </c>
      <c r="Q20" s="6">
        <f t="shared" si="2"/>
        <v>97</v>
      </c>
      <c r="R20" s="6">
        <f t="shared" si="2"/>
        <v>92</v>
      </c>
      <c r="S20" s="6">
        <f t="shared" si="3"/>
        <v>87</v>
      </c>
      <c r="T20" s="6">
        <f t="shared" si="3"/>
        <v>83</v>
      </c>
      <c r="U20" s="6">
        <f t="shared" si="3"/>
        <v>79</v>
      </c>
      <c r="V20" s="6">
        <f t="shared" si="3"/>
        <v>76</v>
      </c>
      <c r="W20" s="6">
        <f t="shared" si="3"/>
        <v>73</v>
      </c>
      <c r="X20" s="6">
        <f t="shared" si="3"/>
        <v>70</v>
      </c>
      <c r="Y20" s="6">
        <f t="shared" si="3"/>
        <v>58</v>
      </c>
      <c r="Z20" s="6">
        <f t="shared" si="3"/>
        <v>50</v>
      </c>
    </row>
    <row r="21" spans="1:26" x14ac:dyDescent="0.25">
      <c r="B21" s="3">
        <v>30</v>
      </c>
      <c r="C21" s="6">
        <f t="shared" si="2"/>
        <v>363</v>
      </c>
      <c r="D21" s="6">
        <f t="shared" si="2"/>
        <v>290</v>
      </c>
      <c r="E21" s="6">
        <f t="shared" si="2"/>
        <v>242</v>
      </c>
      <c r="F21" s="6">
        <f t="shared" si="2"/>
        <v>207</v>
      </c>
      <c r="G21" s="6">
        <f t="shared" si="2"/>
        <v>182</v>
      </c>
      <c r="H21" s="6">
        <f t="shared" si="2"/>
        <v>161</v>
      </c>
      <c r="I21" s="6">
        <f t="shared" si="2"/>
        <v>145</v>
      </c>
      <c r="J21" s="6">
        <f t="shared" si="2"/>
        <v>132</v>
      </c>
      <c r="K21" s="6">
        <f t="shared" si="2"/>
        <v>121</v>
      </c>
      <c r="L21" s="6">
        <f t="shared" si="2"/>
        <v>112</v>
      </c>
      <c r="M21" s="6">
        <f t="shared" si="2"/>
        <v>104</v>
      </c>
      <c r="N21" s="6">
        <f t="shared" si="2"/>
        <v>97</v>
      </c>
      <c r="O21" s="6">
        <f t="shared" si="2"/>
        <v>91</v>
      </c>
      <c r="P21" s="6">
        <f t="shared" si="2"/>
        <v>85</v>
      </c>
      <c r="Q21" s="6">
        <f t="shared" si="2"/>
        <v>81</v>
      </c>
      <c r="R21" s="6">
        <f t="shared" si="2"/>
        <v>76</v>
      </c>
      <c r="S21" s="6">
        <f t="shared" si="3"/>
        <v>73</v>
      </c>
      <c r="T21" s="6">
        <f t="shared" si="3"/>
        <v>69</v>
      </c>
      <c r="U21" s="6">
        <f t="shared" si="3"/>
        <v>66</v>
      </c>
      <c r="V21" s="6">
        <f t="shared" si="3"/>
        <v>63</v>
      </c>
      <c r="W21" s="6">
        <f t="shared" si="3"/>
        <v>61</v>
      </c>
      <c r="X21" s="6">
        <f t="shared" si="3"/>
        <v>58</v>
      </c>
      <c r="Y21" s="6">
        <f t="shared" si="3"/>
        <v>48</v>
      </c>
      <c r="Z21" s="6">
        <f t="shared" si="3"/>
        <v>41</v>
      </c>
    </row>
    <row r="22" spans="1:26" x14ac:dyDescent="0.25">
      <c r="B22" s="3">
        <v>35</v>
      </c>
      <c r="C22" s="6">
        <f t="shared" si="2"/>
        <v>311</v>
      </c>
      <c r="D22" s="6">
        <f t="shared" si="2"/>
        <v>249</v>
      </c>
      <c r="E22" s="6">
        <f t="shared" si="2"/>
        <v>207</v>
      </c>
      <c r="F22" s="6">
        <f t="shared" si="2"/>
        <v>178</v>
      </c>
      <c r="G22" s="6">
        <f t="shared" si="2"/>
        <v>156</v>
      </c>
      <c r="H22" s="6">
        <f t="shared" si="2"/>
        <v>138</v>
      </c>
      <c r="I22" s="6">
        <f t="shared" si="2"/>
        <v>124</v>
      </c>
      <c r="J22" s="6">
        <f t="shared" si="2"/>
        <v>113</v>
      </c>
      <c r="K22" s="6">
        <f t="shared" si="2"/>
        <v>104</v>
      </c>
      <c r="L22" s="6">
        <f t="shared" si="2"/>
        <v>96</v>
      </c>
      <c r="M22" s="6">
        <f t="shared" si="2"/>
        <v>89</v>
      </c>
      <c r="N22" s="6">
        <f t="shared" si="2"/>
        <v>83</v>
      </c>
      <c r="O22" s="6">
        <f t="shared" si="2"/>
        <v>78</v>
      </c>
      <c r="P22" s="6">
        <f t="shared" si="2"/>
        <v>73</v>
      </c>
      <c r="Q22" s="6">
        <f t="shared" si="2"/>
        <v>69</v>
      </c>
      <c r="R22" s="6">
        <f t="shared" si="2"/>
        <v>66</v>
      </c>
      <c r="S22" s="6">
        <f t="shared" si="3"/>
        <v>62</v>
      </c>
      <c r="T22" s="6">
        <f t="shared" si="3"/>
        <v>59</v>
      </c>
      <c r="U22" s="6">
        <f t="shared" si="3"/>
        <v>57</v>
      </c>
      <c r="V22" s="6">
        <f t="shared" si="3"/>
        <v>54</v>
      </c>
      <c r="W22" s="6">
        <f t="shared" si="3"/>
        <v>52</v>
      </c>
      <c r="X22" s="6">
        <f t="shared" si="3"/>
        <v>50</v>
      </c>
      <c r="Y22" s="6">
        <f t="shared" si="3"/>
        <v>41</v>
      </c>
      <c r="Z22" s="6">
        <f t="shared" si="3"/>
        <v>36</v>
      </c>
    </row>
  </sheetData>
  <mergeCells count="2">
    <mergeCell ref="C2:O2"/>
    <mergeCell ref="A4:A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50"/>
  <sheetViews>
    <sheetView workbookViewId="0">
      <selection activeCell="X2" sqref="X2"/>
    </sheetView>
  </sheetViews>
  <sheetFormatPr defaultRowHeight="14.4" x14ac:dyDescent="0.3"/>
  <cols>
    <col min="19" max="19" width="8.88671875" style="29"/>
    <col min="24" max="24" width="13.109375" customWidth="1"/>
  </cols>
  <sheetData>
    <row r="2" spans="1:25" ht="15" thickBot="1" x14ac:dyDescent="0.35">
      <c r="A2" s="17"/>
      <c r="B2" s="17">
        <v>1</v>
      </c>
      <c r="C2" s="17"/>
      <c r="D2" s="17">
        <v>2</v>
      </c>
      <c r="E2" s="17"/>
      <c r="F2" s="17">
        <v>3</v>
      </c>
      <c r="G2" s="17"/>
      <c r="H2" s="17">
        <v>4</v>
      </c>
      <c r="I2" s="17"/>
      <c r="J2" s="17">
        <v>5</v>
      </c>
      <c r="K2" s="17"/>
      <c r="L2" s="17">
        <v>6</v>
      </c>
      <c r="M2" s="17"/>
      <c r="N2" s="17">
        <v>7</v>
      </c>
      <c r="O2" s="17"/>
      <c r="P2" s="17">
        <v>8</v>
      </c>
      <c r="Q2" s="17"/>
      <c r="R2" s="17">
        <v>9</v>
      </c>
      <c r="S2" s="30"/>
      <c r="T2" s="17">
        <v>10</v>
      </c>
      <c r="U2" s="17"/>
      <c r="V2" s="17"/>
    </row>
    <row r="3" spans="1:25" x14ac:dyDescent="0.3">
      <c r="B3" s="19"/>
      <c r="D3" s="18"/>
      <c r="F3" s="18"/>
      <c r="H3" s="18"/>
      <c r="J3" s="18"/>
      <c r="L3" s="19"/>
      <c r="N3" s="19"/>
      <c r="P3" s="19"/>
      <c r="R3" s="19"/>
      <c r="S3"/>
      <c r="T3" s="19"/>
      <c r="X3" t="s">
        <v>78</v>
      </c>
      <c r="Y3" s="8">
        <v>43560</v>
      </c>
    </row>
    <row r="4" spans="1:25" x14ac:dyDescent="0.3">
      <c r="B4" s="19"/>
      <c r="D4" s="19"/>
      <c r="F4" s="19"/>
      <c r="H4" s="19"/>
      <c r="J4" s="19"/>
      <c r="L4" s="19"/>
      <c r="N4" s="19"/>
      <c r="P4" s="19"/>
      <c r="R4" s="19"/>
      <c r="S4"/>
      <c r="T4" s="19"/>
    </row>
    <row r="5" spans="1:25" ht="15" thickBot="1" x14ac:dyDescent="0.35">
      <c r="B5" s="19"/>
      <c r="D5" s="19"/>
      <c r="F5" s="19"/>
      <c r="H5" s="19"/>
      <c r="J5" s="19"/>
      <c r="L5" s="19"/>
      <c r="N5" s="19"/>
      <c r="P5" s="19"/>
      <c r="R5" s="19"/>
      <c r="S5"/>
      <c r="T5" s="19"/>
      <c r="X5" t="s">
        <v>79</v>
      </c>
      <c r="Y5">
        <f>SQRT(Y3)</f>
        <v>208.71032557111303</v>
      </c>
    </row>
    <row r="6" spans="1:25" ht="15" thickBot="1" x14ac:dyDescent="0.35">
      <c r="A6" s="7" t="s">
        <v>77</v>
      </c>
      <c r="B6" s="20"/>
      <c r="C6" s="7" t="s">
        <v>77</v>
      </c>
      <c r="D6" s="20"/>
      <c r="E6" s="7" t="s">
        <v>77</v>
      </c>
      <c r="F6" s="20"/>
      <c r="G6" s="7" t="s">
        <v>77</v>
      </c>
      <c r="H6" s="20"/>
      <c r="I6" s="7" t="s">
        <v>77</v>
      </c>
      <c r="J6" s="20"/>
      <c r="K6" s="7" t="s">
        <v>77</v>
      </c>
      <c r="L6" s="20"/>
      <c r="M6" s="7" t="s">
        <v>77</v>
      </c>
      <c r="N6" s="20"/>
      <c r="O6" s="7" t="s">
        <v>77</v>
      </c>
      <c r="P6" s="20"/>
      <c r="Q6" s="7" t="s">
        <v>77</v>
      </c>
      <c r="R6" s="20"/>
      <c r="S6" s="7" t="s">
        <v>77</v>
      </c>
      <c r="T6" s="20"/>
    </row>
    <row r="7" spans="1:25" ht="15" thickBot="1" x14ac:dyDescent="0.35">
      <c r="B7" s="19"/>
      <c r="D7" s="19"/>
      <c r="F7" s="19"/>
      <c r="H7" s="19"/>
      <c r="J7" s="19"/>
      <c r="L7" s="19"/>
      <c r="N7" s="19"/>
      <c r="P7" s="19"/>
      <c r="R7" s="19"/>
      <c r="S7"/>
      <c r="T7" s="19"/>
    </row>
    <row r="8" spans="1:25" x14ac:dyDescent="0.3">
      <c r="B8" s="19"/>
      <c r="D8" s="19"/>
      <c r="F8" s="19"/>
      <c r="H8" s="19"/>
      <c r="J8" s="19"/>
      <c r="L8" s="19"/>
      <c r="N8" s="19"/>
      <c r="P8" s="19"/>
      <c r="R8" s="19"/>
      <c r="S8"/>
      <c r="T8" s="19"/>
      <c r="W8" s="21"/>
      <c r="X8" s="26" t="s">
        <v>80</v>
      </c>
      <c r="Y8" s="18"/>
    </row>
    <row r="9" spans="1:25" ht="15" thickBot="1" x14ac:dyDescent="0.35">
      <c r="B9" s="19"/>
      <c r="D9" s="19"/>
      <c r="F9" s="19"/>
      <c r="H9" s="19"/>
      <c r="J9" s="19"/>
      <c r="L9" s="19"/>
      <c r="N9" s="19"/>
      <c r="P9" s="19"/>
      <c r="R9" s="19"/>
      <c r="S9"/>
      <c r="T9" s="19"/>
      <c r="W9" s="22"/>
      <c r="X9" s="23"/>
      <c r="Y9" s="19"/>
    </row>
    <row r="10" spans="1:25" ht="15" thickBot="1" x14ac:dyDescent="0.35">
      <c r="A10" s="7" t="s">
        <v>77</v>
      </c>
      <c r="B10" s="20"/>
      <c r="C10" s="7" t="s">
        <v>77</v>
      </c>
      <c r="D10" s="20"/>
      <c r="E10" s="7" t="s">
        <v>77</v>
      </c>
      <c r="F10" s="20"/>
      <c r="G10" s="7" t="s">
        <v>77</v>
      </c>
      <c r="H10" s="20"/>
      <c r="I10" s="7" t="s">
        <v>77</v>
      </c>
      <c r="J10" s="20"/>
      <c r="K10" s="7" t="s">
        <v>77</v>
      </c>
      <c r="L10" s="20"/>
      <c r="M10" s="7" t="s">
        <v>77</v>
      </c>
      <c r="N10" s="20"/>
      <c r="O10" s="7" t="s">
        <v>77</v>
      </c>
      <c r="P10" s="20"/>
      <c r="Q10" s="7" t="s">
        <v>77</v>
      </c>
      <c r="R10" s="20"/>
      <c r="S10" s="7" t="s">
        <v>77</v>
      </c>
      <c r="T10" s="20"/>
      <c r="W10" s="22"/>
      <c r="X10" s="23"/>
      <c r="Y10" s="19"/>
    </row>
    <row r="11" spans="1:25" x14ac:dyDescent="0.3">
      <c r="B11" s="19"/>
      <c r="D11" s="19"/>
      <c r="F11" s="19"/>
      <c r="H11" s="19"/>
      <c r="J11" s="19"/>
      <c r="L11" s="19"/>
      <c r="N11" s="19"/>
      <c r="P11" s="19"/>
      <c r="R11" s="19"/>
      <c r="S11"/>
      <c r="T11" s="19"/>
      <c r="W11" s="22"/>
      <c r="X11" s="23"/>
      <c r="Y11" s="19"/>
    </row>
    <row r="12" spans="1:25" x14ac:dyDescent="0.3">
      <c r="B12" s="19"/>
      <c r="D12" s="19"/>
      <c r="F12" s="19"/>
      <c r="H12" s="19"/>
      <c r="J12" s="19"/>
      <c r="L12" s="19"/>
      <c r="N12" s="19"/>
      <c r="P12" s="19"/>
      <c r="R12" s="19"/>
      <c r="S12"/>
      <c r="T12" s="19"/>
      <c r="W12" s="22"/>
      <c r="X12" s="23"/>
      <c r="Y12" s="27" t="s">
        <v>80</v>
      </c>
    </row>
    <row r="13" spans="1:25" ht="15" thickBot="1" x14ac:dyDescent="0.35">
      <c r="B13" s="19"/>
      <c r="D13" s="19"/>
      <c r="F13" s="19"/>
      <c r="H13" s="19"/>
      <c r="J13" s="19"/>
      <c r="L13" s="19"/>
      <c r="N13" s="19"/>
      <c r="P13" s="19"/>
      <c r="R13" s="19"/>
      <c r="S13"/>
      <c r="T13" s="19"/>
      <c r="W13" s="22"/>
      <c r="X13" s="23"/>
      <c r="Y13" s="19"/>
    </row>
    <row r="14" spans="1:25" ht="15" thickBot="1" x14ac:dyDescent="0.35">
      <c r="A14" s="7" t="s">
        <v>77</v>
      </c>
      <c r="B14" s="20"/>
      <c r="C14" s="7" t="s">
        <v>77</v>
      </c>
      <c r="D14" s="20"/>
      <c r="E14" s="7" t="s">
        <v>77</v>
      </c>
      <c r="F14" s="20"/>
      <c r="G14" s="7" t="s">
        <v>77</v>
      </c>
      <c r="H14" s="20"/>
      <c r="I14" s="7" t="s">
        <v>77</v>
      </c>
      <c r="J14" s="20"/>
      <c r="K14" s="7" t="s">
        <v>77</v>
      </c>
      <c r="L14" s="20"/>
      <c r="M14" s="7" t="s">
        <v>77</v>
      </c>
      <c r="N14" s="20"/>
      <c r="O14" s="7" t="s">
        <v>77</v>
      </c>
      <c r="P14" s="20"/>
      <c r="Q14" s="7" t="s">
        <v>77</v>
      </c>
      <c r="R14" s="20"/>
      <c r="S14" s="7" t="s">
        <v>77</v>
      </c>
      <c r="T14" s="20"/>
      <c r="W14" s="22"/>
      <c r="X14" s="23"/>
      <c r="Y14" s="19"/>
    </row>
    <row r="15" spans="1:25" x14ac:dyDescent="0.3">
      <c r="B15" s="19"/>
      <c r="D15" s="19"/>
      <c r="F15" s="19"/>
      <c r="H15" s="19"/>
      <c r="J15" s="19"/>
      <c r="L15" s="19"/>
      <c r="N15" s="19"/>
      <c r="P15" s="19"/>
      <c r="R15" s="19"/>
      <c r="S15"/>
      <c r="T15" s="19"/>
      <c r="W15" s="22"/>
      <c r="X15" s="28" t="s">
        <v>81</v>
      </c>
      <c r="Y15" s="19"/>
    </row>
    <row r="16" spans="1:25" x14ac:dyDescent="0.3">
      <c r="B16" s="19"/>
      <c r="D16" s="19"/>
      <c r="F16" s="19"/>
      <c r="H16" s="19"/>
      <c r="J16" s="19"/>
      <c r="L16" s="19"/>
      <c r="N16" s="19"/>
      <c r="P16" s="19"/>
      <c r="R16" s="19"/>
      <c r="S16"/>
      <c r="T16" s="19"/>
      <c r="W16" s="22"/>
      <c r="X16" s="23"/>
      <c r="Y16" s="19"/>
    </row>
    <row r="17" spans="1:25" ht="15" thickBot="1" x14ac:dyDescent="0.35">
      <c r="B17" s="19"/>
      <c r="D17" s="19"/>
      <c r="F17" s="19"/>
      <c r="H17" s="19"/>
      <c r="J17" s="19"/>
      <c r="L17" s="19"/>
      <c r="N17" s="19"/>
      <c r="P17" s="19"/>
      <c r="R17" s="19"/>
      <c r="S17"/>
      <c r="T17" s="19"/>
      <c r="W17" s="24"/>
      <c r="X17" s="17"/>
      <c r="Y17" s="25"/>
    </row>
    <row r="18" spans="1:25" ht="15" thickBot="1" x14ac:dyDescent="0.35">
      <c r="A18" s="7" t="s">
        <v>77</v>
      </c>
      <c r="B18" s="20"/>
      <c r="C18" s="7" t="s">
        <v>77</v>
      </c>
      <c r="D18" s="20"/>
      <c r="E18" s="7" t="s">
        <v>77</v>
      </c>
      <c r="F18" s="20"/>
      <c r="G18" s="7" t="s">
        <v>77</v>
      </c>
      <c r="H18" s="20"/>
      <c r="I18" s="7" t="s">
        <v>77</v>
      </c>
      <c r="J18" s="20"/>
      <c r="K18" s="7" t="s">
        <v>77</v>
      </c>
      <c r="L18" s="20"/>
      <c r="M18" s="7" t="s">
        <v>77</v>
      </c>
      <c r="N18" s="20"/>
      <c r="O18" s="7" t="s">
        <v>77</v>
      </c>
      <c r="P18" s="20"/>
      <c r="Q18" s="7" t="s">
        <v>77</v>
      </c>
      <c r="R18" s="20"/>
      <c r="S18" s="7" t="s">
        <v>77</v>
      </c>
      <c r="T18" s="20"/>
    </row>
    <row r="19" spans="1:25" x14ac:dyDescent="0.3">
      <c r="B19" s="19"/>
      <c r="D19" s="19"/>
      <c r="F19" s="19"/>
      <c r="H19" s="19"/>
      <c r="J19" s="19"/>
      <c r="L19" s="19"/>
      <c r="N19" s="19"/>
      <c r="P19" s="19"/>
      <c r="R19" s="19"/>
      <c r="S19"/>
      <c r="T19" s="19"/>
    </row>
    <row r="20" spans="1:25" x14ac:dyDescent="0.3">
      <c r="B20" s="19"/>
      <c r="D20" s="19"/>
      <c r="F20" s="19"/>
      <c r="H20" s="19"/>
      <c r="J20" s="19"/>
      <c r="L20" s="19"/>
      <c r="N20" s="19"/>
      <c r="P20" s="19"/>
      <c r="R20" s="19"/>
      <c r="S20"/>
      <c r="T20" s="19"/>
    </row>
    <row r="21" spans="1:25" ht="15" thickBot="1" x14ac:dyDescent="0.35">
      <c r="B21" s="19"/>
      <c r="D21" s="19"/>
      <c r="F21" s="19"/>
      <c r="H21" s="19"/>
      <c r="J21" s="19"/>
      <c r="L21" s="19"/>
      <c r="N21" s="19"/>
      <c r="P21" s="19"/>
      <c r="R21" s="19"/>
      <c r="S21"/>
      <c r="T21" s="19"/>
    </row>
    <row r="22" spans="1:25" ht="15" thickBot="1" x14ac:dyDescent="0.35">
      <c r="A22" s="7" t="s">
        <v>77</v>
      </c>
      <c r="B22" s="20"/>
      <c r="C22" s="7" t="s">
        <v>77</v>
      </c>
      <c r="D22" s="20"/>
      <c r="E22" s="7" t="s">
        <v>77</v>
      </c>
      <c r="F22" s="20"/>
      <c r="G22" s="7" t="s">
        <v>77</v>
      </c>
      <c r="H22" s="20"/>
      <c r="I22" s="7" t="s">
        <v>77</v>
      </c>
      <c r="J22" s="20"/>
      <c r="K22" s="7" t="s">
        <v>77</v>
      </c>
      <c r="L22" s="20"/>
      <c r="M22" s="7" t="s">
        <v>77</v>
      </c>
      <c r="N22" s="20"/>
      <c r="O22" s="7" t="s">
        <v>77</v>
      </c>
      <c r="P22" s="20"/>
      <c r="Q22" s="7" t="s">
        <v>77</v>
      </c>
      <c r="R22" s="20"/>
      <c r="S22" s="7" t="s">
        <v>77</v>
      </c>
      <c r="T22" s="20"/>
    </row>
    <row r="23" spans="1:25" x14ac:dyDescent="0.3">
      <c r="B23" s="19"/>
      <c r="D23" s="19"/>
      <c r="F23" s="19"/>
      <c r="H23" s="19"/>
      <c r="J23" s="19"/>
      <c r="L23" s="19"/>
      <c r="N23" s="19"/>
      <c r="P23" s="19"/>
      <c r="R23" s="19"/>
      <c r="S23"/>
      <c r="T23" s="19"/>
    </row>
    <row r="24" spans="1:25" x14ac:dyDescent="0.3">
      <c r="B24" s="19"/>
      <c r="D24" s="19"/>
      <c r="F24" s="19"/>
      <c r="H24" s="19"/>
      <c r="J24" s="19"/>
      <c r="L24" s="19"/>
      <c r="N24" s="19"/>
      <c r="P24" s="19"/>
      <c r="R24" s="19"/>
      <c r="S24"/>
      <c r="T24" s="19"/>
    </row>
    <row r="25" spans="1:25" ht="15.75" thickBot="1" x14ac:dyDescent="0.3">
      <c r="B25" s="19"/>
      <c r="D25" s="19"/>
      <c r="F25" s="19"/>
      <c r="H25" s="19"/>
      <c r="J25" s="19"/>
      <c r="L25" s="19"/>
      <c r="N25" s="19"/>
      <c r="P25" s="19"/>
      <c r="R25" s="19"/>
      <c r="S25"/>
      <c r="T25" s="19"/>
    </row>
    <row r="26" spans="1:25" ht="15.75" thickBot="1" x14ac:dyDescent="0.3">
      <c r="A26" s="7" t="s">
        <v>77</v>
      </c>
      <c r="B26" s="20"/>
      <c r="C26" s="7" t="s">
        <v>77</v>
      </c>
      <c r="D26" s="20"/>
      <c r="E26" s="7" t="s">
        <v>77</v>
      </c>
      <c r="F26" s="20"/>
      <c r="G26" s="7" t="s">
        <v>77</v>
      </c>
      <c r="H26" s="20"/>
      <c r="I26" s="7" t="s">
        <v>77</v>
      </c>
      <c r="J26" s="20"/>
      <c r="K26" s="7" t="s">
        <v>77</v>
      </c>
      <c r="L26" s="20"/>
      <c r="M26" s="7" t="s">
        <v>77</v>
      </c>
      <c r="N26" s="20"/>
      <c r="O26" s="7" t="s">
        <v>77</v>
      </c>
      <c r="P26" s="20"/>
      <c r="Q26" s="7" t="s">
        <v>77</v>
      </c>
      <c r="R26" s="20"/>
      <c r="S26" s="7" t="s">
        <v>77</v>
      </c>
      <c r="T26" s="20"/>
    </row>
    <row r="27" spans="1:25" ht="15" x14ac:dyDescent="0.25">
      <c r="B27" s="19"/>
      <c r="D27" s="19"/>
      <c r="F27" s="19"/>
      <c r="H27" s="19"/>
      <c r="J27" s="19"/>
      <c r="L27" s="19"/>
      <c r="N27" s="19"/>
      <c r="P27" s="19"/>
      <c r="R27" s="19"/>
      <c r="S27"/>
      <c r="T27" s="19"/>
    </row>
    <row r="28" spans="1:25" ht="15" x14ac:dyDescent="0.25">
      <c r="B28" s="19"/>
      <c r="D28" s="19"/>
      <c r="F28" s="19"/>
      <c r="H28" s="19"/>
      <c r="J28" s="19"/>
      <c r="L28" s="19"/>
      <c r="N28" s="19"/>
      <c r="P28" s="19"/>
      <c r="R28" s="19"/>
      <c r="S28"/>
      <c r="T28" s="19"/>
    </row>
    <row r="29" spans="1:25" ht="15.75" thickBot="1" x14ac:dyDescent="0.3">
      <c r="B29" s="19"/>
      <c r="D29" s="19"/>
      <c r="F29" s="19"/>
      <c r="H29" s="19"/>
      <c r="J29" s="19"/>
      <c r="L29" s="19"/>
      <c r="N29" s="19"/>
      <c r="P29" s="19"/>
      <c r="R29" s="19"/>
      <c r="S29"/>
      <c r="T29" s="19"/>
    </row>
    <row r="30" spans="1:25" ht="15.75" thickBot="1" x14ac:dyDescent="0.3">
      <c r="A30" s="7" t="s">
        <v>77</v>
      </c>
      <c r="B30" s="20"/>
      <c r="C30" s="7" t="s">
        <v>77</v>
      </c>
      <c r="D30" s="20"/>
      <c r="E30" s="7" t="s">
        <v>77</v>
      </c>
      <c r="F30" s="20"/>
      <c r="G30" s="7" t="s">
        <v>77</v>
      </c>
      <c r="H30" s="20"/>
      <c r="I30" s="7" t="s">
        <v>77</v>
      </c>
      <c r="J30" s="20"/>
      <c r="K30" s="7" t="s">
        <v>77</v>
      </c>
      <c r="L30" s="20"/>
      <c r="M30" s="7" t="s">
        <v>77</v>
      </c>
      <c r="N30" s="20"/>
      <c r="O30" s="7" t="s">
        <v>77</v>
      </c>
      <c r="P30" s="20"/>
      <c r="Q30" s="7" t="s">
        <v>77</v>
      </c>
      <c r="R30" s="20"/>
      <c r="S30" s="7" t="s">
        <v>77</v>
      </c>
      <c r="T30" s="20"/>
    </row>
    <row r="31" spans="1:25" ht="15" x14ac:dyDescent="0.25">
      <c r="B31" s="19"/>
      <c r="D31" s="19"/>
      <c r="F31" s="19"/>
      <c r="H31" s="19"/>
      <c r="J31" s="19"/>
      <c r="L31" s="19"/>
      <c r="N31" s="19"/>
      <c r="P31" s="19"/>
      <c r="R31" s="19"/>
      <c r="S31"/>
      <c r="T31" s="19"/>
    </row>
    <row r="32" spans="1:25" x14ac:dyDescent="0.3">
      <c r="B32" s="19"/>
      <c r="D32" s="19"/>
      <c r="F32" s="19"/>
      <c r="H32" s="19"/>
      <c r="J32" s="19"/>
      <c r="L32" s="19"/>
      <c r="N32" s="19"/>
      <c r="P32" s="19"/>
      <c r="R32" s="19"/>
      <c r="S32"/>
      <c r="T32" s="19"/>
    </row>
    <row r="33" spans="1:20" ht="15" thickBot="1" x14ac:dyDescent="0.35">
      <c r="B33" s="19"/>
      <c r="D33" s="19"/>
      <c r="F33" s="19"/>
      <c r="H33" s="19"/>
      <c r="J33" s="19"/>
      <c r="L33" s="19"/>
      <c r="N33" s="19"/>
      <c r="P33" s="19"/>
      <c r="R33" s="19"/>
      <c r="S33"/>
      <c r="T33" s="19"/>
    </row>
    <row r="34" spans="1:20" ht="15" thickBot="1" x14ac:dyDescent="0.35">
      <c r="A34" s="7" t="s">
        <v>77</v>
      </c>
      <c r="B34" s="20"/>
      <c r="C34" s="7" t="s">
        <v>77</v>
      </c>
      <c r="D34" s="20"/>
      <c r="E34" s="7" t="s">
        <v>77</v>
      </c>
      <c r="F34" s="20"/>
      <c r="G34" s="7" t="s">
        <v>77</v>
      </c>
      <c r="H34" s="20"/>
      <c r="I34" s="7" t="s">
        <v>77</v>
      </c>
      <c r="J34" s="20"/>
      <c r="K34" s="7" t="s">
        <v>77</v>
      </c>
      <c r="L34" s="20"/>
      <c r="M34" s="7" t="s">
        <v>77</v>
      </c>
      <c r="N34" s="20"/>
      <c r="O34" s="7" t="s">
        <v>77</v>
      </c>
      <c r="P34" s="20"/>
      <c r="Q34" s="7" t="s">
        <v>77</v>
      </c>
      <c r="R34" s="20"/>
      <c r="S34" s="7" t="s">
        <v>77</v>
      </c>
      <c r="T34" s="20"/>
    </row>
    <row r="35" spans="1:20" x14ac:dyDescent="0.3">
      <c r="B35" s="19"/>
      <c r="D35" s="19"/>
      <c r="F35" s="19"/>
      <c r="H35" s="19"/>
      <c r="J35" s="19"/>
      <c r="L35" s="19"/>
      <c r="N35" s="19"/>
      <c r="P35" s="19"/>
      <c r="R35" s="19"/>
      <c r="S35"/>
      <c r="T35" s="19"/>
    </row>
    <row r="36" spans="1:20" x14ac:dyDescent="0.3">
      <c r="B36" s="19"/>
      <c r="D36" s="19"/>
      <c r="F36" s="19"/>
      <c r="H36" s="19"/>
      <c r="J36" s="19"/>
      <c r="L36" s="19"/>
      <c r="N36" s="19"/>
      <c r="P36" s="19"/>
      <c r="R36" s="19"/>
      <c r="S36"/>
      <c r="T36" s="19"/>
    </row>
    <row r="37" spans="1:20" ht="15" thickBot="1" x14ac:dyDescent="0.35">
      <c r="B37" s="19"/>
      <c r="D37" s="19"/>
      <c r="F37" s="19"/>
      <c r="H37" s="19"/>
      <c r="J37" s="19"/>
      <c r="L37" s="19"/>
      <c r="N37" s="19"/>
      <c r="P37" s="19"/>
      <c r="R37" s="19"/>
      <c r="S37"/>
      <c r="T37" s="19"/>
    </row>
    <row r="38" spans="1:20" ht="15" thickBot="1" x14ac:dyDescent="0.35">
      <c r="A38" s="7" t="s">
        <v>77</v>
      </c>
      <c r="B38" s="20"/>
      <c r="C38" s="7" t="s">
        <v>77</v>
      </c>
      <c r="D38" s="20"/>
      <c r="E38" s="7" t="s">
        <v>77</v>
      </c>
      <c r="F38" s="20"/>
      <c r="G38" s="7" t="s">
        <v>77</v>
      </c>
      <c r="H38" s="20"/>
      <c r="I38" s="7" t="s">
        <v>77</v>
      </c>
      <c r="J38" s="20"/>
      <c r="K38" s="7" t="s">
        <v>77</v>
      </c>
      <c r="L38" s="20"/>
      <c r="M38" s="7" t="s">
        <v>77</v>
      </c>
      <c r="N38" s="20"/>
      <c r="O38" s="7" t="s">
        <v>77</v>
      </c>
      <c r="P38" s="20"/>
      <c r="Q38" s="7" t="s">
        <v>77</v>
      </c>
      <c r="R38" s="20"/>
      <c r="S38" s="7" t="s">
        <v>77</v>
      </c>
      <c r="T38" s="20"/>
    </row>
    <row r="39" spans="1:20" x14ac:dyDescent="0.3">
      <c r="B39" s="19"/>
      <c r="D39" s="19"/>
      <c r="F39" s="19"/>
      <c r="H39" s="19"/>
      <c r="J39" s="19"/>
      <c r="L39" s="19"/>
      <c r="N39" s="19"/>
      <c r="P39" s="19"/>
      <c r="R39" s="19"/>
      <c r="S39"/>
      <c r="T39" s="19"/>
    </row>
    <row r="40" spans="1:20" x14ac:dyDescent="0.3">
      <c r="B40" s="19"/>
      <c r="D40" s="19"/>
      <c r="F40" s="19"/>
      <c r="H40" s="19"/>
      <c r="J40" s="19"/>
      <c r="L40" s="19"/>
      <c r="N40" s="19"/>
      <c r="P40" s="19"/>
      <c r="R40" s="19"/>
      <c r="S40"/>
      <c r="T40" s="19"/>
    </row>
    <row r="41" spans="1:20" ht="15" thickBot="1" x14ac:dyDescent="0.35">
      <c r="B41" s="19"/>
      <c r="D41" s="19"/>
      <c r="F41" s="19"/>
      <c r="H41" s="19"/>
      <c r="J41" s="19"/>
      <c r="L41" s="19"/>
      <c r="N41" s="19"/>
      <c r="P41" s="19"/>
      <c r="R41" s="19"/>
      <c r="S41"/>
      <c r="T41" s="19"/>
    </row>
    <row r="42" spans="1:20" ht="15" thickBot="1" x14ac:dyDescent="0.35">
      <c r="A42" s="7" t="s">
        <v>77</v>
      </c>
      <c r="B42" s="20"/>
      <c r="C42" s="7" t="s">
        <v>77</v>
      </c>
      <c r="D42" s="20"/>
      <c r="E42" s="7" t="s">
        <v>77</v>
      </c>
      <c r="F42" s="20"/>
      <c r="G42" s="7" t="s">
        <v>77</v>
      </c>
      <c r="H42" s="20"/>
      <c r="I42" s="7" t="s">
        <v>77</v>
      </c>
      <c r="J42" s="20"/>
      <c r="K42" s="7" t="s">
        <v>77</v>
      </c>
      <c r="L42" s="20"/>
      <c r="M42" s="7" t="s">
        <v>77</v>
      </c>
      <c r="N42" s="20"/>
      <c r="O42" s="7" t="s">
        <v>77</v>
      </c>
      <c r="P42" s="20"/>
      <c r="Q42" s="7" t="s">
        <v>77</v>
      </c>
      <c r="R42" s="20"/>
      <c r="S42" s="7" t="s">
        <v>77</v>
      </c>
      <c r="T42" s="20"/>
    </row>
    <row r="46" spans="1:20" x14ac:dyDescent="0.3">
      <c r="C46" s="7"/>
    </row>
    <row r="50" spans="3:3" x14ac:dyDescent="0.3">
      <c r="C50" s="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B2" sqref="B2"/>
    </sheetView>
  </sheetViews>
  <sheetFormatPr defaultRowHeight="14.4" x14ac:dyDescent="0.3"/>
  <cols>
    <col min="2" max="2" width="151.33203125" customWidth="1"/>
  </cols>
  <sheetData>
    <row r="1" spans="1:2" ht="18" x14ac:dyDescent="0.35">
      <c r="A1" s="2" t="s">
        <v>6</v>
      </c>
    </row>
    <row r="3" spans="1:2" ht="15.6" x14ac:dyDescent="0.3">
      <c r="B3" s="9" t="s">
        <v>7</v>
      </c>
    </row>
    <row r="5" spans="1:2" x14ac:dyDescent="0.3">
      <c r="B5" s="1" t="s">
        <v>8</v>
      </c>
    </row>
    <row r="7" spans="1:2" x14ac:dyDescent="0.3">
      <c r="B7" s="1" t="s">
        <v>9</v>
      </c>
    </row>
    <row r="8" spans="1:2" x14ac:dyDescent="0.3">
      <c r="B8" s="10"/>
    </row>
    <row r="9" spans="1:2" x14ac:dyDescent="0.3">
      <c r="B9" s="11" t="s">
        <v>10</v>
      </c>
    </row>
    <row r="10" spans="1:2" x14ac:dyDescent="0.3">
      <c r="B10" s="10"/>
    </row>
    <row r="11" spans="1:2" x14ac:dyDescent="0.3">
      <c r="B11" s="10" t="s">
        <v>11</v>
      </c>
    </row>
    <row r="12" spans="1:2" x14ac:dyDescent="0.3">
      <c r="B12" s="10" t="s">
        <v>12</v>
      </c>
    </row>
    <row r="13" spans="1:2" x14ac:dyDescent="0.3">
      <c r="B13" s="10" t="s">
        <v>13</v>
      </c>
    </row>
    <row r="15" spans="1:2" x14ac:dyDescent="0.3">
      <c r="B15" s="1" t="s">
        <v>14</v>
      </c>
    </row>
    <row r="16" spans="1:2" x14ac:dyDescent="0.3">
      <c r="B16" s="10"/>
    </row>
    <row r="17" spans="2:2" x14ac:dyDescent="0.3">
      <c r="B17" s="10" t="s">
        <v>15</v>
      </c>
    </row>
    <row r="18" spans="2:2" x14ac:dyDescent="0.3">
      <c r="B18" s="10" t="s">
        <v>16</v>
      </c>
    </row>
    <row r="19" spans="2:2" x14ac:dyDescent="0.3">
      <c r="B19" s="10" t="s">
        <v>17</v>
      </c>
    </row>
    <row r="20" spans="2:2" x14ac:dyDescent="0.3">
      <c r="B20" s="10" t="s">
        <v>18</v>
      </c>
    </row>
    <row r="21" spans="2:2" x14ac:dyDescent="0.3">
      <c r="B21" s="10" t="s">
        <v>19</v>
      </c>
    </row>
    <row r="22" spans="2:2" x14ac:dyDescent="0.3">
      <c r="B22" s="10" t="s">
        <v>20</v>
      </c>
    </row>
    <row r="24" spans="2:2" x14ac:dyDescent="0.3">
      <c r="B24" s="1" t="s">
        <v>21</v>
      </c>
    </row>
    <row r="25" spans="2:2" ht="15" x14ac:dyDescent="0.25">
      <c r="B25" s="10"/>
    </row>
    <row r="26" spans="2:2" ht="45" x14ac:dyDescent="0.25">
      <c r="B26" s="13" t="s">
        <v>22</v>
      </c>
    </row>
    <row r="27" spans="2:2" ht="15" x14ac:dyDescent="0.25">
      <c r="B27" s="10" t="s">
        <v>23</v>
      </c>
    </row>
    <row r="28" spans="2:2" ht="15" x14ac:dyDescent="0.25">
      <c r="B28" s="10" t="s">
        <v>24</v>
      </c>
    </row>
    <row r="29" spans="2:2" ht="15" x14ac:dyDescent="0.25">
      <c r="B29" s="10" t="s">
        <v>25</v>
      </c>
    </row>
    <row r="30" spans="2:2" x14ac:dyDescent="0.3">
      <c r="B30" s="10" t="s">
        <v>26</v>
      </c>
    </row>
    <row r="31" spans="2:2" ht="28.8" x14ac:dyDescent="0.3">
      <c r="B31" s="13" t="s">
        <v>27</v>
      </c>
    </row>
    <row r="32" spans="2:2" ht="28.8" x14ac:dyDescent="0.3">
      <c r="B32" s="13" t="s">
        <v>28</v>
      </c>
    </row>
    <row r="34" spans="2:2" x14ac:dyDescent="0.3">
      <c r="B34" s="1" t="s">
        <v>29</v>
      </c>
    </row>
    <row r="36" spans="2:2" ht="77.400000000000006" customHeight="1" x14ac:dyDescent="0.3">
      <c r="B36" s="12" t="s">
        <v>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8" sqref="B18"/>
    </sheetView>
  </sheetViews>
  <sheetFormatPr defaultRowHeight="14.4" x14ac:dyDescent="0.3"/>
  <cols>
    <col min="2" max="2" width="150.6640625" customWidth="1"/>
    <col min="7" max="7" width="75.6640625" customWidth="1"/>
  </cols>
  <sheetData>
    <row r="1" spans="1:2" ht="21" x14ac:dyDescent="0.35">
      <c r="A1" s="37" t="s">
        <v>93</v>
      </c>
    </row>
    <row r="2" spans="1:2" ht="15" x14ac:dyDescent="0.25">
      <c r="B2" s="35"/>
    </row>
    <row r="3" spans="1:2" x14ac:dyDescent="0.3">
      <c r="B3" s="36" t="s">
        <v>90</v>
      </c>
    </row>
    <row r="4" spans="1:2" ht="5.0999999999999996" customHeight="1" x14ac:dyDescent="0.25">
      <c r="B4" s="36"/>
    </row>
    <row r="5" spans="1:2" ht="15" x14ac:dyDescent="0.25">
      <c r="B5" s="35" t="s">
        <v>91</v>
      </c>
    </row>
    <row r="6" spans="1:2" ht="5.0999999999999996" customHeight="1" x14ac:dyDescent="0.25">
      <c r="B6" s="35"/>
    </row>
    <row r="7" spans="1:2" ht="28.8" x14ac:dyDescent="0.3">
      <c r="B7" s="36" t="s">
        <v>99</v>
      </c>
    </row>
    <row r="8" spans="1:2" ht="4.8" customHeight="1" x14ac:dyDescent="0.25">
      <c r="B8" s="36"/>
    </row>
    <row r="9" spans="1:2" ht="21" customHeight="1" x14ac:dyDescent="0.3">
      <c r="B9" s="36" t="s">
        <v>100</v>
      </c>
    </row>
    <row r="10" spans="1:2" ht="5.4" customHeight="1" x14ac:dyDescent="0.3">
      <c r="B10" s="36"/>
    </row>
    <row r="11" spans="1:2" ht="5.4" customHeight="1" x14ac:dyDescent="0.3">
      <c r="B11" s="36"/>
    </row>
    <row r="12" spans="1:2" ht="5.4" customHeight="1" x14ac:dyDescent="0.3">
      <c r="B12" s="36"/>
    </row>
    <row r="13" spans="1:2" ht="30.6" x14ac:dyDescent="0.3">
      <c r="B13" s="36" t="s">
        <v>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Energy &amp; Labor  Prices</vt:lpstr>
      <vt:lpstr>Budget Calculations</vt:lpstr>
      <vt:lpstr>Design &amp; Spacing</vt:lpstr>
      <vt:lpstr>Layout Diagram</vt:lpstr>
      <vt:lpstr>Instructions To Assemble</vt:lpstr>
      <vt:lpstr>Notes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Hogan</dc:creator>
  <cp:lastModifiedBy>Rob Hogan</cp:lastModifiedBy>
  <dcterms:created xsi:type="dcterms:W3CDTF">2015-06-22T14:41:03Z</dcterms:created>
  <dcterms:modified xsi:type="dcterms:W3CDTF">2015-08-17T16:33:10Z</dcterms:modified>
</cp:coreProperties>
</file>