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108" windowWidth="15204" windowHeight="7944" activeTab="0"/>
  </bookViews>
  <sheets>
    <sheet name="GrassVal" sheetId="1" r:id="rId1"/>
    <sheet name="Overview" sheetId="2" r:id="rId2"/>
  </sheets>
  <definedNames>
    <definedName name="_xlnm.Print_Area" localSheetId="0">'GrassVal'!$B$1:$I$36</definedName>
  </definedNames>
  <calcPr fullCalcOnLoad="1"/>
</workbook>
</file>

<file path=xl/comments1.xml><?xml version="1.0" encoding="utf-8"?>
<comments xmlns="http://schemas.openxmlformats.org/spreadsheetml/2006/main">
  <authors>
    <author>Rob Hogan</author>
  </authors>
  <commentList>
    <comment ref="C6" authorId="0">
      <text>
        <r>
          <rPr>
            <sz val="8"/>
            <rFont val="Tahoma"/>
            <family val="0"/>
          </rPr>
          <t>Enter prices of ration components per unit.</t>
        </r>
      </text>
    </comment>
    <comment ref="I11" authorId="0">
      <text>
        <r>
          <rPr>
            <sz val="8"/>
            <rFont val="Tahoma"/>
            <family val="0"/>
          </rPr>
          <t xml:space="preserve">Cost of ration per cwt.
</t>
        </r>
      </text>
    </comment>
    <comment ref="C14" authorId="0">
      <text>
        <r>
          <rPr>
            <sz val="8"/>
            <rFont val="Tahoma"/>
            <family val="0"/>
          </rPr>
          <t xml:space="preserve">Feed conversion of animal.
</t>
        </r>
      </text>
    </comment>
    <comment ref="J12" authorId="0">
      <text>
        <r>
          <rPr>
            <b/>
            <sz val="8"/>
            <rFont val="Tahoma"/>
            <family val="0"/>
          </rPr>
          <t>Rob Hogan:</t>
        </r>
        <r>
          <rPr>
            <sz val="8"/>
            <rFont val="Tahoma"/>
            <family val="0"/>
          </rPr>
          <t xml:space="preserve">
The $18.00 is the mill's markup on the ingredients to process and mix the ration.</t>
        </r>
      </text>
    </comment>
    <comment ref="F22" authorId="0">
      <text>
        <r>
          <rPr>
            <b/>
            <sz val="8"/>
            <rFont val="Tahoma"/>
            <family val="0"/>
          </rPr>
          <t>Rob Hogan:</t>
        </r>
        <r>
          <rPr>
            <sz val="8"/>
            <rFont val="Tahoma"/>
            <family val="0"/>
          </rPr>
          <t xml:space="preserve">
Cost equivalent of grass lease includes caretaking</t>
        </r>
      </text>
    </comment>
    <comment ref="C8" authorId="0">
      <text>
        <r>
          <rPr>
            <b/>
            <sz val="9"/>
            <rFont val="Tahoma"/>
            <family val="0"/>
          </rPr>
          <t>Rob Hogan:</t>
        </r>
        <r>
          <rPr>
            <sz val="9"/>
            <rFont val="Tahoma"/>
            <family val="0"/>
          </rPr>
          <t xml:space="preserve">
Be sure you know before you change this.</t>
        </r>
      </text>
    </comment>
    <comment ref="C9" authorId="0">
      <text>
        <r>
          <rPr>
            <b/>
            <sz val="9"/>
            <rFont val="Tahoma"/>
            <family val="0"/>
          </rPr>
          <t>Rob Hogan:</t>
        </r>
        <r>
          <rPr>
            <sz val="9"/>
            <rFont val="Tahoma"/>
            <family val="0"/>
          </rPr>
          <t xml:space="preserve">
Be sure you know before you change this.</t>
        </r>
      </text>
    </comment>
  </commentList>
</comments>
</file>

<file path=xl/sharedStrings.xml><?xml version="1.0" encoding="utf-8"?>
<sst xmlns="http://schemas.openxmlformats.org/spreadsheetml/2006/main" count="60" uniqueCount="53">
  <si>
    <t>Ration Components</t>
  </si>
  <si>
    <t>Price per Unit</t>
  </si>
  <si>
    <t>Units</t>
  </si>
  <si>
    <t>Per lb</t>
  </si>
  <si>
    <t>DM</t>
  </si>
  <si>
    <t>As fed lbs</t>
  </si>
  <si>
    <t>Corn /bu</t>
  </si>
  <si>
    <t>bu</t>
  </si>
  <si>
    <t>Alfalfa /ton</t>
  </si>
  <si>
    <t>ton</t>
  </si>
  <si>
    <t>Fat  $/lb</t>
  </si>
  <si>
    <t xml:space="preserve">lb </t>
  </si>
  <si>
    <t>Supplement $/ton</t>
  </si>
  <si>
    <t>Wet DDGs $/cwt</t>
  </si>
  <si>
    <t>cwt</t>
  </si>
  <si>
    <t>Total</t>
  </si>
  <si>
    <t>per cwt</t>
  </si>
  <si>
    <t>Conversion lbs/lb gain</t>
  </si>
  <si>
    <t>Stocking rate on grass</t>
  </si>
  <si>
    <t>ac/cow</t>
  </si>
  <si>
    <t>Input</t>
  </si>
  <si>
    <t>Gain per day (lbs/day) on grass</t>
  </si>
  <si>
    <t>Gain on grass</t>
  </si>
  <si>
    <t>Size of input feeder</t>
  </si>
  <si>
    <t>lbs</t>
  </si>
  <si>
    <t>Days to achieve gain goal</t>
  </si>
  <si>
    <t>Size of output feeder</t>
  </si>
  <si>
    <t>Months to achieve gain goal</t>
  </si>
  <si>
    <t>Mean animal unit</t>
  </si>
  <si>
    <t>Total gain</t>
  </si>
  <si>
    <t>Pounds of feed needed to achieve gain goal</t>
  </si>
  <si>
    <t>Cost of feed</t>
  </si>
  <si>
    <t>Total Feed Cost</t>
  </si>
  <si>
    <t>per animal</t>
  </si>
  <si>
    <t>Gain goal</t>
  </si>
  <si>
    <t>lbs of feed DM per lb of gain</t>
  </si>
  <si>
    <t>Cost Equivalent Value per AUM</t>
  </si>
  <si>
    <t xml:space="preserve">Cost Equivalent Value per AU </t>
  </si>
  <si>
    <t>Cost Equivalent Value per Acre</t>
  </si>
  <si>
    <t>Days in Backgrounding Yard</t>
  </si>
  <si>
    <t>Price per Cwt of input feeder</t>
  </si>
  <si>
    <t>Cost of short term interest</t>
  </si>
  <si>
    <t>days</t>
  </si>
  <si>
    <t>$/cwt</t>
  </si>
  <si>
    <t>Percent of feed (DM)</t>
  </si>
  <si>
    <t>Cost of ingredients</t>
  </si>
  <si>
    <t>Bruce Carpenter, Ted McCollum, and Rob Hogan</t>
  </si>
  <si>
    <t>Texas AgriLife Extension -- Ft. Stockton, Amarillo, &amp; Ft. Stockton, TX</t>
  </si>
  <si>
    <t>The cost equivalent values represent return to grass, fences, water, and animal care.</t>
  </si>
  <si>
    <t>As Fed</t>
  </si>
  <si>
    <t>Cost equivalent of grass lease includes caretaking.</t>
  </si>
  <si>
    <t>As Fed Including Feedyard Profit</t>
  </si>
  <si>
    <t>Grass Value Calculator -- GrassVal.xls v1.1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</si>
</sst>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0.000"/>
  </numFmts>
  <fonts count="11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0" fillId="2" borderId="2" xfId="0" applyNumberFormat="1" applyFill="1" applyBorder="1" applyAlignment="1" applyProtection="1">
      <alignment horizontal="right"/>
      <protection locked="0"/>
    </xf>
    <xf numFmtId="164" fontId="0" fillId="2" borderId="3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10" fontId="0" fillId="2" borderId="3" xfId="0" applyNumberForma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166" fontId="0" fillId="0" borderId="0" xfId="0" applyNumberFormat="1" applyAlignment="1" applyProtection="1">
      <alignment horizontal="center"/>
      <protection/>
    </xf>
    <xf numFmtId="9" fontId="0" fillId="0" borderId="0" xfId="0" applyNumberFormat="1" applyAlignment="1" applyProtection="1">
      <alignment horizontal="center"/>
      <protection/>
    </xf>
    <xf numFmtId="10" fontId="0" fillId="0" borderId="0" xfId="0" applyNumberFormat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64" fontId="3" fillId="0" borderId="0" xfId="0" applyNumberFormat="1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3" fillId="0" borderId="6" xfId="0" applyFont="1" applyBorder="1" applyAlignment="1" applyProtection="1">
      <alignment/>
      <protection/>
    </xf>
    <xf numFmtId="165" fontId="3" fillId="0" borderId="0" xfId="0" applyNumberFormat="1" applyFont="1" applyBorder="1" applyAlignment="1" applyProtection="1">
      <alignment horizontal="center"/>
      <protection/>
    </xf>
    <xf numFmtId="165" fontId="3" fillId="0" borderId="7" xfId="0" applyNumberFormat="1" applyFont="1" applyBorder="1" applyAlignment="1" applyProtection="1">
      <alignment horizontal="center"/>
      <protection/>
    </xf>
    <xf numFmtId="0" fontId="0" fillId="0" borderId="6" xfId="0" applyBorder="1" applyAlignment="1" applyProtection="1">
      <alignment/>
      <protection/>
    </xf>
    <xf numFmtId="3" fontId="0" fillId="0" borderId="0" xfId="0" applyNumberFormat="1" applyBorder="1" applyAlignment="1" applyProtection="1">
      <alignment horizontal="center"/>
      <protection/>
    </xf>
    <xf numFmtId="3" fontId="0" fillId="0" borderId="7" xfId="0" applyNumberFormat="1" applyBorder="1" applyAlignment="1" applyProtection="1">
      <alignment horizontal="center"/>
      <protection/>
    </xf>
    <xf numFmtId="164" fontId="0" fillId="0" borderId="0" xfId="0" applyNumberFormat="1" applyBorder="1" applyAlignment="1" applyProtection="1">
      <alignment horizontal="center"/>
      <protection/>
    </xf>
    <xf numFmtId="164" fontId="0" fillId="0" borderId="7" xfId="0" applyNumberFormat="1" applyBorder="1" applyAlignment="1" applyProtection="1">
      <alignment horizontal="center"/>
      <protection/>
    </xf>
    <xf numFmtId="0" fontId="0" fillId="0" borderId="8" xfId="0" applyBorder="1" applyAlignment="1" applyProtection="1">
      <alignment/>
      <protection/>
    </xf>
    <xf numFmtId="164" fontId="0" fillId="0" borderId="9" xfId="0" applyNumberFormat="1" applyBorder="1" applyAlignment="1" applyProtection="1">
      <alignment horizontal="center"/>
      <protection/>
    </xf>
    <xf numFmtId="164" fontId="0" fillId="0" borderId="10" xfId="0" applyNumberFormat="1" applyBorder="1" applyAlignment="1" applyProtection="1">
      <alignment horizontal="center"/>
      <protection/>
    </xf>
    <xf numFmtId="164" fontId="0" fillId="0" borderId="0" xfId="0" applyNumberFormat="1" applyFill="1" applyBorder="1" applyAlignment="1" applyProtection="1">
      <alignment horizontal="right"/>
      <protection/>
    </xf>
    <xf numFmtId="1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9" xfId="0" applyFont="1" applyBorder="1" applyAlignment="1" applyProtection="1">
      <alignment horizontal="center"/>
      <protection/>
    </xf>
    <xf numFmtId="0" fontId="0" fillId="0" borderId="7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horizontal="right"/>
      <protection/>
    </xf>
    <xf numFmtId="0" fontId="0" fillId="0" borderId="0" xfId="0" applyAlignment="1" applyProtection="1">
      <alignment wrapText="1"/>
      <protection/>
    </xf>
    <xf numFmtId="164" fontId="3" fillId="0" borderId="11" xfId="0" applyNumberFormat="1" applyFont="1" applyBorder="1" applyAlignment="1" applyProtection="1">
      <alignment horizontal="center"/>
      <protection/>
    </xf>
    <xf numFmtId="164" fontId="3" fillId="0" borderId="12" xfId="0" applyNumberFormat="1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20</xdr:row>
      <xdr:rowOff>85725</xdr:rowOff>
    </xdr:from>
    <xdr:to>
      <xdr:col>4</xdr:col>
      <xdr:colOff>590550</xdr:colOff>
      <xdr:row>20</xdr:row>
      <xdr:rowOff>85725</xdr:rowOff>
    </xdr:to>
    <xdr:sp>
      <xdr:nvSpPr>
        <xdr:cNvPr id="1" name="Line 9"/>
        <xdr:cNvSpPr>
          <a:spLocks/>
        </xdr:cNvSpPr>
      </xdr:nvSpPr>
      <xdr:spPr>
        <a:xfrm>
          <a:off x="3952875" y="35147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381000</xdr:colOff>
      <xdr:row>20</xdr:row>
      <xdr:rowOff>95250</xdr:rowOff>
    </xdr:from>
    <xdr:to>
      <xdr:col>4</xdr:col>
      <xdr:colOff>381000</xdr:colOff>
      <xdr:row>24</xdr:row>
      <xdr:rowOff>95250</xdr:rowOff>
    </xdr:to>
    <xdr:sp>
      <xdr:nvSpPr>
        <xdr:cNvPr id="2" name="Line 10"/>
        <xdr:cNvSpPr>
          <a:spLocks/>
        </xdr:cNvSpPr>
      </xdr:nvSpPr>
      <xdr:spPr>
        <a:xfrm>
          <a:off x="3952875" y="35242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24</xdr:row>
      <xdr:rowOff>85725</xdr:rowOff>
    </xdr:from>
    <xdr:to>
      <xdr:col>4</xdr:col>
      <xdr:colOff>600075</xdr:colOff>
      <xdr:row>24</xdr:row>
      <xdr:rowOff>85725</xdr:rowOff>
    </xdr:to>
    <xdr:sp>
      <xdr:nvSpPr>
        <xdr:cNvPr id="3" name="Line 11"/>
        <xdr:cNvSpPr>
          <a:spLocks/>
        </xdr:cNvSpPr>
      </xdr:nvSpPr>
      <xdr:spPr>
        <a:xfrm>
          <a:off x="3943350" y="4171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tabSelected="1" workbookViewId="0" topLeftCell="A1">
      <selection activeCell="C6" sqref="C6"/>
    </sheetView>
  </sheetViews>
  <sheetFormatPr defaultColWidth="9.140625" defaultRowHeight="12.75"/>
  <cols>
    <col min="1" max="1" width="3.28125" style="1" customWidth="1"/>
    <col min="2" max="2" width="25.7109375" style="1" customWidth="1"/>
    <col min="3" max="3" width="13.28125" style="1" customWidth="1"/>
    <col min="4" max="4" width="11.28125" style="1" customWidth="1"/>
    <col min="5" max="5" width="9.7109375" style="1" customWidth="1"/>
    <col min="6" max="6" width="28.00390625" style="1" customWidth="1"/>
    <col min="7" max="7" width="11.00390625" style="1" customWidth="1"/>
    <col min="8" max="8" width="13.28125" style="1" customWidth="1"/>
    <col min="9" max="9" width="18.28125" style="1" customWidth="1"/>
    <col min="10" max="10" width="11.00390625" style="1" customWidth="1"/>
    <col min="11" max="11" width="11.7109375" style="1" customWidth="1"/>
    <col min="12" max="16384" width="8.7109375" style="1" customWidth="1"/>
  </cols>
  <sheetData>
    <row r="1" spans="1:14" ht="15.75">
      <c r="A1" s="10"/>
      <c r="B1" s="37" t="s">
        <v>52</v>
      </c>
      <c r="C1" s="10"/>
      <c r="D1" s="10"/>
      <c r="E1" s="10"/>
      <c r="F1" s="10" t="s">
        <v>46</v>
      </c>
      <c r="G1" s="10"/>
      <c r="H1" s="10"/>
      <c r="I1" s="10"/>
      <c r="J1" s="10"/>
      <c r="K1" s="10"/>
      <c r="L1" s="10"/>
      <c r="M1" s="10"/>
      <c r="N1" s="10"/>
    </row>
    <row r="2" spans="1:14" ht="15.75">
      <c r="A2" s="10"/>
      <c r="B2" s="37"/>
      <c r="C2" s="10"/>
      <c r="D2" s="10"/>
      <c r="E2" s="10"/>
      <c r="F2" s="10" t="s">
        <v>47</v>
      </c>
      <c r="G2" s="10"/>
      <c r="H2" s="10"/>
      <c r="I2" s="10"/>
      <c r="J2" s="10"/>
      <c r="K2" s="10"/>
      <c r="L2" s="10"/>
      <c r="M2" s="10"/>
      <c r="N2" s="10"/>
    </row>
    <row r="3" spans="1:14" ht="15.75">
      <c r="A3" s="10"/>
      <c r="B3" s="37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2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13.5" thickBot="1">
      <c r="A5" s="10"/>
      <c r="B5" s="38" t="s">
        <v>0</v>
      </c>
      <c r="C5" s="11" t="s">
        <v>1</v>
      </c>
      <c r="D5" s="11" t="s">
        <v>2</v>
      </c>
      <c r="E5" s="11" t="s">
        <v>3</v>
      </c>
      <c r="F5" s="11" t="s">
        <v>44</v>
      </c>
      <c r="G5" s="11" t="s">
        <v>4</v>
      </c>
      <c r="H5" s="11" t="s">
        <v>5</v>
      </c>
      <c r="I5" s="11" t="s">
        <v>45</v>
      </c>
      <c r="J5" s="10"/>
      <c r="K5" s="10"/>
      <c r="L5" s="10"/>
      <c r="M5" s="10"/>
      <c r="N5" s="10"/>
    </row>
    <row r="6" spans="1:14" ht="12.75">
      <c r="A6" s="39"/>
      <c r="B6" s="1" t="s">
        <v>6</v>
      </c>
      <c r="C6" s="2">
        <v>4</v>
      </c>
      <c r="D6" s="10" t="s">
        <v>7</v>
      </c>
      <c r="E6" s="12">
        <f>C6/56</f>
        <v>0.07142857142857142</v>
      </c>
      <c r="F6" s="13">
        <v>0.7</v>
      </c>
      <c r="G6" s="14">
        <v>0.88</v>
      </c>
      <c r="H6" s="15">
        <f>100*F6/G6</f>
        <v>79.54545454545455</v>
      </c>
      <c r="I6" s="16">
        <f>H6*E6</f>
        <v>5.681818181818182</v>
      </c>
      <c r="J6" s="10"/>
      <c r="K6" s="10"/>
      <c r="L6" s="10"/>
      <c r="M6" s="10"/>
      <c r="N6" s="10"/>
    </row>
    <row r="7" spans="1:14" ht="12.75">
      <c r="A7" s="39"/>
      <c r="B7" s="1" t="s">
        <v>8</v>
      </c>
      <c r="C7" s="3">
        <v>200</v>
      </c>
      <c r="D7" s="10" t="s">
        <v>9</v>
      </c>
      <c r="E7" s="12">
        <f>C7/2000</f>
        <v>0.1</v>
      </c>
      <c r="F7" s="13">
        <v>0.1</v>
      </c>
      <c r="G7" s="14">
        <v>0.91</v>
      </c>
      <c r="H7" s="15">
        <f>100*F7/G7</f>
        <v>10.989010989010989</v>
      </c>
      <c r="I7" s="16">
        <f>H7*E7</f>
        <v>1.098901098901099</v>
      </c>
      <c r="J7" s="10"/>
      <c r="K7" s="10"/>
      <c r="L7" s="10"/>
      <c r="M7" s="10"/>
      <c r="N7" s="10"/>
    </row>
    <row r="8" spans="1:14" ht="12.75">
      <c r="A8" s="39"/>
      <c r="B8" s="1" t="s">
        <v>10</v>
      </c>
      <c r="C8" s="3">
        <v>0.3</v>
      </c>
      <c r="D8" s="10" t="s">
        <v>11</v>
      </c>
      <c r="E8" s="12">
        <f>C8</f>
        <v>0.3</v>
      </c>
      <c r="F8" s="13">
        <v>0.03</v>
      </c>
      <c r="G8" s="14">
        <v>0.75</v>
      </c>
      <c r="H8" s="15">
        <f>100*F8/G8</f>
        <v>4</v>
      </c>
      <c r="I8" s="16">
        <f>H8*E8</f>
        <v>1.2</v>
      </c>
      <c r="J8" s="10"/>
      <c r="K8" s="10"/>
      <c r="L8" s="10"/>
      <c r="M8" s="10"/>
      <c r="N8" s="10"/>
    </row>
    <row r="9" spans="1:14" ht="13.5" thickBot="1">
      <c r="A9" s="39"/>
      <c r="B9" s="1" t="s">
        <v>12</v>
      </c>
      <c r="C9" s="4">
        <v>400</v>
      </c>
      <c r="D9" s="10" t="s">
        <v>9</v>
      </c>
      <c r="E9" s="12">
        <f>C9/2000</f>
        <v>0.2</v>
      </c>
      <c r="F9" s="13">
        <v>0.08</v>
      </c>
      <c r="G9" s="14">
        <v>0.92</v>
      </c>
      <c r="H9" s="15">
        <f>100*F9/G9</f>
        <v>8.695652173913043</v>
      </c>
      <c r="I9" s="16">
        <f>H9*E9</f>
        <v>1.7391304347826086</v>
      </c>
      <c r="J9" s="10"/>
      <c r="K9" s="10"/>
      <c r="L9" s="10"/>
      <c r="M9" s="10"/>
      <c r="N9" s="10"/>
    </row>
    <row r="10" spans="1:14" ht="13.5" thickBot="1">
      <c r="A10" s="10"/>
      <c r="B10" s="40" t="s">
        <v>13</v>
      </c>
      <c r="C10" s="33">
        <f>100*0.83*C6/56*G10</f>
        <v>2.075</v>
      </c>
      <c r="D10" s="10" t="s">
        <v>14</v>
      </c>
      <c r="E10" s="12">
        <f>C10/100</f>
        <v>0.02075</v>
      </c>
      <c r="F10" s="13">
        <v>0.09</v>
      </c>
      <c r="G10" s="14">
        <v>0.35</v>
      </c>
      <c r="H10" s="15">
        <f>100*F10/G10</f>
        <v>25.714285714285715</v>
      </c>
      <c r="I10" s="16">
        <f>H10*E10</f>
        <v>0.5335714285714286</v>
      </c>
      <c r="J10" s="10"/>
      <c r="K10" s="10"/>
      <c r="L10" s="10"/>
      <c r="M10" s="10"/>
      <c r="N10" s="10"/>
    </row>
    <row r="11" spans="1:14" ht="12.75">
      <c r="A11" s="10"/>
      <c r="B11" s="10"/>
      <c r="C11" s="17"/>
      <c r="D11" s="10"/>
      <c r="E11" s="11" t="s">
        <v>15</v>
      </c>
      <c r="F11" s="13">
        <f>SUM(F6:F10)</f>
        <v>0.9999999999999999</v>
      </c>
      <c r="G11" s="17"/>
      <c r="H11" s="15">
        <f>SUM(H6:H10)</f>
        <v>128.9444034226643</v>
      </c>
      <c r="I11" s="18">
        <f>SUM(I6:I10)</f>
        <v>10.253421144073318</v>
      </c>
      <c r="J11" s="19" t="s">
        <v>16</v>
      </c>
      <c r="K11" s="10" t="s">
        <v>49</v>
      </c>
      <c r="L11" s="10"/>
      <c r="M11" s="10"/>
      <c r="N11" s="10"/>
    </row>
    <row r="12" spans="1:14" ht="12.75">
      <c r="A12" s="10"/>
      <c r="B12" s="10"/>
      <c r="C12" s="17"/>
      <c r="D12" s="10"/>
      <c r="E12" s="11"/>
      <c r="F12" s="13"/>
      <c r="G12" s="17"/>
      <c r="H12" s="15"/>
      <c r="I12" s="18">
        <f>(I11*20+18)/20</f>
        <v>11.153421144073317</v>
      </c>
      <c r="J12" s="19" t="s">
        <v>16</v>
      </c>
      <c r="K12" s="10" t="s">
        <v>51</v>
      </c>
      <c r="L12" s="10"/>
      <c r="M12" s="10"/>
      <c r="N12" s="10"/>
    </row>
    <row r="13" spans="1:14" ht="13.5" thickBot="1">
      <c r="A13" s="10"/>
      <c r="B13" s="10"/>
      <c r="C13" s="10"/>
      <c r="D13" s="10"/>
      <c r="E13" s="10"/>
      <c r="F13" s="20"/>
      <c r="G13" s="10"/>
      <c r="H13" s="10"/>
      <c r="I13" s="10"/>
      <c r="J13" s="10"/>
      <c r="K13" s="10"/>
      <c r="L13" s="10"/>
      <c r="M13" s="10"/>
      <c r="N13" s="10"/>
    </row>
    <row r="14" spans="1:14" ht="13.5" thickBot="1">
      <c r="A14" s="10"/>
      <c r="B14" s="19" t="s">
        <v>17</v>
      </c>
      <c r="C14" s="5">
        <v>5.5</v>
      </c>
      <c r="D14" s="10" t="s">
        <v>35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12.75">
      <c r="A15" s="10"/>
      <c r="B15" s="10"/>
      <c r="C15" s="41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13.5" thickBot="1">
      <c r="A16" s="10"/>
      <c r="B16" s="42" t="s">
        <v>18</v>
      </c>
      <c r="C16" s="43" t="s">
        <v>19</v>
      </c>
      <c r="D16" s="17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3.5" thickBot="1">
      <c r="A17" s="10"/>
      <c r="B17" s="10" t="s">
        <v>20</v>
      </c>
      <c r="C17" s="5">
        <v>42</v>
      </c>
      <c r="D17" s="10"/>
      <c r="E17" s="10"/>
      <c r="F17" s="21"/>
      <c r="G17" s="45" t="s">
        <v>21</v>
      </c>
      <c r="H17" s="45"/>
      <c r="I17" s="45"/>
      <c r="J17" s="45"/>
      <c r="K17" s="46"/>
      <c r="L17" s="10"/>
      <c r="M17" s="10"/>
      <c r="N17" s="10"/>
    </row>
    <row r="18" spans="1:14" ht="13.5" thickBot="1">
      <c r="A18" s="10"/>
      <c r="B18" s="10"/>
      <c r="C18" s="41"/>
      <c r="D18" s="10"/>
      <c r="E18" s="10"/>
      <c r="F18" s="22" t="s">
        <v>22</v>
      </c>
      <c r="G18" s="23">
        <v>0.5</v>
      </c>
      <c r="H18" s="23">
        <v>1</v>
      </c>
      <c r="I18" s="23">
        <v>1.5</v>
      </c>
      <c r="J18" s="23">
        <v>2</v>
      </c>
      <c r="K18" s="24">
        <v>3</v>
      </c>
      <c r="L18" s="10"/>
      <c r="M18" s="10"/>
      <c r="N18" s="10"/>
    </row>
    <row r="19" spans="1:14" ht="12.75">
      <c r="A19" s="10"/>
      <c r="B19" s="10" t="s">
        <v>23</v>
      </c>
      <c r="C19" s="6">
        <v>500</v>
      </c>
      <c r="D19" s="10" t="s">
        <v>24</v>
      </c>
      <c r="E19" s="10"/>
      <c r="F19" s="25" t="s">
        <v>25</v>
      </c>
      <c r="G19" s="26" t="str">
        <f>IF($C$26/G18&gt;365," ",$C$26/G18)</f>
        <v> </v>
      </c>
      <c r="H19" s="26">
        <f>IF($C$26/H18&gt;365," ",$C$26/H18)</f>
        <v>200</v>
      </c>
      <c r="I19" s="26">
        <f>IF($C$26/I18&gt;365," ",$C$26/I18)</f>
        <v>133.33333333333334</v>
      </c>
      <c r="J19" s="26">
        <f>IF($C$26/J18&gt;365," ",$C$26/J18)</f>
        <v>100</v>
      </c>
      <c r="K19" s="27">
        <f>IF($C$26/K18&gt;365," ",$C$26/K18)</f>
        <v>66.66666666666667</v>
      </c>
      <c r="L19" s="10"/>
      <c r="M19" s="10"/>
      <c r="N19" s="10"/>
    </row>
    <row r="20" spans="1:14" ht="12.75">
      <c r="A20" s="10"/>
      <c r="B20" s="10" t="s">
        <v>26</v>
      </c>
      <c r="C20" s="7">
        <v>700</v>
      </c>
      <c r="D20" s="10" t="s">
        <v>24</v>
      </c>
      <c r="E20" s="10"/>
      <c r="F20" s="25" t="s">
        <v>27</v>
      </c>
      <c r="G20" s="26" t="str">
        <f>IF(G19=" "," ",G19/30)</f>
        <v> </v>
      </c>
      <c r="H20" s="26">
        <f>IF(H19=" "," ",H19/30)</f>
        <v>6.666666666666667</v>
      </c>
      <c r="I20" s="26">
        <f>IF(I19=" "," ",I19/30)</f>
        <v>4.444444444444445</v>
      </c>
      <c r="J20" s="26">
        <f>IF(J19=" "," ",J19/30)</f>
        <v>3.3333333333333335</v>
      </c>
      <c r="K20" s="27">
        <f>IF(K19=" "," ",K19/30)</f>
        <v>2.2222222222222223</v>
      </c>
      <c r="L20" s="10"/>
      <c r="M20" s="10"/>
      <c r="N20" s="10"/>
    </row>
    <row r="21" spans="1:14" ht="12.75">
      <c r="A21" s="10"/>
      <c r="B21" s="10" t="s">
        <v>39</v>
      </c>
      <c r="C21" s="7">
        <v>71</v>
      </c>
      <c r="D21" s="10" t="s">
        <v>42</v>
      </c>
      <c r="E21" s="10"/>
      <c r="F21" s="25" t="s">
        <v>36</v>
      </c>
      <c r="G21" s="28" t="str">
        <f>IF(G20=" "," ",(($C$30/($C$25*G20))-((($C$19*$C$22/100)*$C$23*(G19-$C$21)/360)/G20)))</f>
        <v> </v>
      </c>
      <c r="H21" s="28">
        <f>IF(H20=" "," ",(($C$30/($C$25*H20))+((($C$19*$C$22/100)*$C$23*(H19-$C$21)/360)/H20)))</f>
        <v>41.645958977467245</v>
      </c>
      <c r="I21" s="28">
        <f>IF(I20=" "," ",(($C$30/($C$25*I20))+((($C$19*$C$22/100)*$C$23*(I19-$C$21)/360)/I20)))</f>
        <v>60.84393846620087</v>
      </c>
      <c r="J21" s="28">
        <f>IF(J20=" "," ",(($C$30/($C$25*J20))+((($C$19*$C$22/100)*$C$23*(J19-$C$21)/360)/J20)))</f>
        <v>80.04191795493449</v>
      </c>
      <c r="K21" s="29">
        <f>IF(K20=" "," ",(($C$30/($C$25*K20))+((($C$19*$C$22/100)*$C$23*(K19-$C$21)/360)/K20)))</f>
        <v>118.43787693240174</v>
      </c>
      <c r="L21" s="10"/>
      <c r="M21" s="10"/>
      <c r="N21" s="10"/>
    </row>
    <row r="22" spans="1:14" ht="12.75">
      <c r="A22" s="10"/>
      <c r="B22" s="10" t="s">
        <v>40</v>
      </c>
      <c r="C22" s="8">
        <v>120</v>
      </c>
      <c r="D22" s="10" t="s">
        <v>43</v>
      </c>
      <c r="E22" s="10"/>
      <c r="F22" s="25" t="s">
        <v>37</v>
      </c>
      <c r="G22" s="28" t="str">
        <f>IF(G21=" "," ",G21*12)</f>
        <v> </v>
      </c>
      <c r="H22" s="28">
        <f>IF(H21=" "," ",H21*12)</f>
        <v>499.75150772960694</v>
      </c>
      <c r="I22" s="28">
        <f>IF(I21=" "," ",I21*12)</f>
        <v>730.1272615944104</v>
      </c>
      <c r="J22" s="28">
        <f>IF(J21=" "," ",J21*12)</f>
        <v>960.5030154592139</v>
      </c>
      <c r="K22" s="29">
        <f>IF(K21=" "," ",K21*12)</f>
        <v>1421.2545231888207</v>
      </c>
      <c r="L22" s="10"/>
      <c r="M22" s="10"/>
      <c r="N22" s="10"/>
    </row>
    <row r="23" spans="1:14" ht="13.5" thickBot="1">
      <c r="A23" s="10"/>
      <c r="B23" s="10" t="s">
        <v>41</v>
      </c>
      <c r="C23" s="9">
        <v>0.065</v>
      </c>
      <c r="D23" s="10"/>
      <c r="E23" s="10"/>
      <c r="F23" s="30" t="s">
        <v>38</v>
      </c>
      <c r="G23" s="31" t="str">
        <f>IF(G22=" "," ",G22/$C$17)</f>
        <v> </v>
      </c>
      <c r="H23" s="31">
        <f>IF(H22=" "," ",H22/$C$17)</f>
        <v>11.8988454221335</v>
      </c>
      <c r="I23" s="31">
        <f>IF(I22=" "," ",I22/$C$17)</f>
        <v>17.38398241891453</v>
      </c>
      <c r="J23" s="31">
        <f>IF(J22=" "," ",J22/$C$17)</f>
        <v>22.869119415695568</v>
      </c>
      <c r="K23" s="32">
        <f>IF(K22=" "," ",K22/$C$17)</f>
        <v>33.83939340925764</v>
      </c>
      <c r="L23" s="10"/>
      <c r="M23" s="10"/>
      <c r="N23" s="10"/>
    </row>
    <row r="24" spans="1:14" ht="12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12.75">
      <c r="A25" s="10"/>
      <c r="B25" s="10" t="s">
        <v>28</v>
      </c>
      <c r="C25" s="10">
        <f>AVERAGE(C19:C20)/1000</f>
        <v>0.6</v>
      </c>
      <c r="D25" s="10"/>
      <c r="E25" s="10"/>
      <c r="F25" s="10" t="s">
        <v>48</v>
      </c>
      <c r="G25" s="10"/>
      <c r="H25" s="10"/>
      <c r="I25" s="10"/>
      <c r="J25" s="10"/>
      <c r="K25" s="10"/>
      <c r="L25" s="10"/>
      <c r="M25" s="10"/>
      <c r="N25" s="10"/>
    </row>
    <row r="26" spans="1:14" ht="12.75">
      <c r="A26" s="10"/>
      <c r="B26" s="10" t="s">
        <v>29</v>
      </c>
      <c r="C26" s="10">
        <f>C20-C19</f>
        <v>200</v>
      </c>
      <c r="D26" s="10" t="s">
        <v>24</v>
      </c>
      <c r="E26" s="10"/>
      <c r="F26" s="10" t="s">
        <v>50</v>
      </c>
      <c r="G26" s="10"/>
      <c r="H26" s="10"/>
      <c r="I26" s="10"/>
      <c r="J26" s="10"/>
      <c r="K26" s="10"/>
      <c r="L26" s="10"/>
      <c r="M26" s="10"/>
      <c r="N26" s="10"/>
    </row>
    <row r="27" spans="1:14" ht="12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1:14" ht="26.25">
      <c r="A28" s="10"/>
      <c r="B28" s="44" t="s">
        <v>30</v>
      </c>
      <c r="C28" s="34">
        <f>(C20-C19)*C14/(100/H11)</f>
        <v>1418.3884376493072</v>
      </c>
      <c r="D28" s="10" t="s">
        <v>24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4" ht="12.75">
      <c r="A29" s="10"/>
      <c r="B29" s="10" t="s">
        <v>31</v>
      </c>
      <c r="C29" s="35">
        <f>I12</f>
        <v>11.153421144073317</v>
      </c>
      <c r="D29" s="10" t="s">
        <v>16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ht="12.75">
      <c r="A30" s="10"/>
      <c r="B30" s="19" t="s">
        <v>32</v>
      </c>
      <c r="C30" s="35">
        <f>C29*C28/100</f>
        <v>158.198835909869</v>
      </c>
      <c r="D30" s="10" t="s">
        <v>33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4" ht="12.75">
      <c r="A31" s="10"/>
      <c r="B31" s="10"/>
      <c r="C31" s="35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ht="12.75">
      <c r="A32" s="10"/>
      <c r="B32" s="19" t="s">
        <v>34</v>
      </c>
      <c r="C32" s="36">
        <f>C26</f>
        <v>200</v>
      </c>
      <c r="D32" s="10" t="s">
        <v>24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1:14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</sheetData>
  <sheetProtection sheet="1" objects="1" scenarios="1" selectLockedCells="1"/>
  <mergeCells count="1">
    <mergeCell ref="G17:K17"/>
  </mergeCells>
  <printOptions/>
  <pageMargins left="0.75" right="0.75" top="1" bottom="1" header="0.5" footer="0.5"/>
  <pageSetup fitToHeight="1" fitToWidth="1" horizontalDpi="600" verticalDpi="600" orientation="landscape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18" sqref="N18"/>
    </sheetView>
  </sheetViews>
  <sheetFormatPr defaultColWidth="9.140625" defaultRowHeight="12.75"/>
  <sheetData/>
  <sheetProtection sheet="1" objects="1" scenarios="1" selectLockedCells="1" selectUnlockedCells="1"/>
  <printOptions/>
  <pageMargins left="0.75" right="0.75" top="1" bottom="1" header="0.5" footer="0.5"/>
  <pageSetup horizontalDpi="600" verticalDpi="600" orientation="portrait" r:id="rId3"/>
  <legacyDrawing r:id="rId2"/>
  <oleObjects>
    <oleObject progId="Document" shapeId="39530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Hogan</dc:creator>
  <cp:keywords/>
  <dc:description/>
  <cp:lastModifiedBy>Rob Hogan</cp:lastModifiedBy>
  <dcterms:created xsi:type="dcterms:W3CDTF">2008-07-30T18:48:32Z</dcterms:created>
  <dcterms:modified xsi:type="dcterms:W3CDTF">2012-04-17T14:50:10Z</dcterms:modified>
  <cp:category/>
  <cp:version/>
  <cp:contentType/>
  <cp:contentStatus/>
</cp:coreProperties>
</file>