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AMU Dept. Ag. Eco. Decision Aids\G. Hay &amp; Grazing\"/>
    </mc:Choice>
  </mc:AlternateContent>
  <bookViews>
    <workbookView xWindow="360" yWindow="280" windowWidth="12120" windowHeight="9120" activeTab="2"/>
  </bookViews>
  <sheets>
    <sheet name="Hay Produce or Purchase Summary" sheetId="1" r:id="rId1"/>
    <sheet name="Data Cost Worksheet" sheetId="3" r:id="rId2"/>
    <sheet name="Hay Loss Calcualtor" sheetId="4" r:id="rId3"/>
  </sheets>
  <definedNames>
    <definedName name="Data">'Data Cost Worksheet'!$A$1</definedName>
    <definedName name="HAY">'Hay Produce or Purchase Summary'!$A$1</definedName>
    <definedName name="loss">'Hay Loss Calcualtor'!$A$1</definedName>
    <definedName name="_xlnm.Print_Area" localSheetId="1">'Data Cost Worksheet'!$A$1:$F$47</definedName>
    <definedName name="_xlnm.Print_Area" localSheetId="2">'Hay Loss Calcualtor'!$A$1:$G$49</definedName>
    <definedName name="_xlnm.Print_Area" localSheetId="0">'Hay Produce or Purchase Summary'!$B$1:$I$72</definedName>
    <definedName name="title">#REF!</definedName>
  </definedNames>
  <calcPr calcId="152511" iterate="1" iterateCount="1"/>
</workbook>
</file>

<file path=xl/calcChain.xml><?xml version="1.0" encoding="utf-8"?>
<calcChain xmlns="http://schemas.openxmlformats.org/spreadsheetml/2006/main">
  <c r="D26" i="4" l="1"/>
  <c r="H28" i="4"/>
  <c r="H29" i="4"/>
  <c r="H30" i="4"/>
  <c r="D28" i="4" s="1"/>
  <c r="H26" i="4"/>
  <c r="E13" i="4"/>
  <c r="F32" i="1"/>
  <c r="F67" i="1" s="1"/>
  <c r="F40" i="1"/>
  <c r="F43" i="1" s="1"/>
  <c r="B55" i="1"/>
  <c r="F55" i="1" s="1"/>
  <c r="F60" i="1" s="1"/>
  <c r="G8" i="1"/>
  <c r="I47" i="1"/>
  <c r="I37" i="1"/>
  <c r="I36" i="1"/>
  <c r="I30" i="1"/>
  <c r="I29" i="1"/>
  <c r="I24" i="1"/>
  <c r="I23" i="1"/>
  <c r="I19" i="1"/>
  <c r="I18" i="1"/>
  <c r="I15" i="1"/>
  <c r="G38" i="1"/>
  <c r="G37" i="1"/>
  <c r="G23" i="1"/>
  <c r="G17" i="1"/>
  <c r="G25" i="1"/>
  <c r="H4" i="1"/>
  <c r="C55" i="1"/>
  <c r="D55" i="1"/>
  <c r="B54" i="1"/>
  <c r="G58" i="1"/>
  <c r="G54" i="1"/>
  <c r="H55" i="1"/>
  <c r="G24" i="1"/>
  <c r="D47" i="1"/>
  <c r="G47" i="1"/>
  <c r="G36" i="1"/>
  <c r="G35" i="1"/>
  <c r="G30" i="1"/>
  <c r="G29" i="1"/>
  <c r="G28" i="1"/>
  <c r="G21" i="1"/>
  <c r="G20" i="1"/>
  <c r="G19" i="1"/>
  <c r="G18" i="1"/>
  <c r="G16" i="1"/>
  <c r="G15" i="1"/>
  <c r="G32" i="1" l="1"/>
  <c r="H32" i="1"/>
  <c r="G67" i="1"/>
  <c r="H67" i="1"/>
  <c r="I43" i="1"/>
  <c r="G43" i="1"/>
  <c r="F49" i="1"/>
  <c r="G60" i="1"/>
  <c r="H60" i="1"/>
  <c r="D30" i="4"/>
  <c r="D33" i="4" s="1"/>
  <c r="D35" i="4" s="1"/>
  <c r="I16" i="1"/>
  <c r="I20" i="1"/>
  <c r="I25" i="1"/>
  <c r="I32" i="1"/>
  <c r="I38" i="1"/>
  <c r="I49" i="1"/>
  <c r="I67" i="1"/>
  <c r="G40" i="1"/>
  <c r="I17" i="1"/>
  <c r="I21" i="1"/>
  <c r="I28" i="1"/>
  <c r="I35" i="1"/>
  <c r="I40" i="1"/>
  <c r="I60" i="1"/>
  <c r="D37" i="4" l="1"/>
  <c r="E37" i="4" s="1"/>
  <c r="E35" i="4"/>
  <c r="F62" i="1"/>
  <c r="H49" i="1"/>
  <c r="G49" i="1"/>
  <c r="I62" i="1" l="1"/>
  <c r="H62" i="1"/>
  <c r="G62" i="1"/>
  <c r="F64" i="1"/>
  <c r="H64" i="1" l="1"/>
  <c r="G64" i="1"/>
  <c r="I64" i="1"/>
  <c r="F70" i="1"/>
  <c r="G70" i="1" l="1"/>
  <c r="H70" i="1"/>
  <c r="I70" i="1"/>
</calcChain>
</file>

<file path=xl/sharedStrings.xml><?xml version="1.0" encoding="utf-8"?>
<sst xmlns="http://schemas.openxmlformats.org/spreadsheetml/2006/main" count="175" uniqueCount="101">
  <si>
    <t>Total</t>
  </si>
  <si>
    <t>Machinery Ownership</t>
  </si>
  <si>
    <t>Depreciation</t>
  </si>
  <si>
    <t>Fertilizer Cost Reduction</t>
  </si>
  <si>
    <t>Total Reduced Cost</t>
  </si>
  <si>
    <t>Acres used for Hay</t>
  </si>
  <si>
    <t>Repairs</t>
  </si>
  <si>
    <t>Fuel and Oil</t>
  </si>
  <si>
    <t>Supplies</t>
  </si>
  <si>
    <t>Labor</t>
  </si>
  <si>
    <t>Other</t>
  </si>
  <si>
    <t>Acres</t>
  </si>
  <si>
    <t>Ranch Name</t>
  </si>
  <si>
    <t>Pounds per Unit</t>
  </si>
  <si>
    <t>Fertilizer Cost</t>
  </si>
  <si>
    <t>Total Hay Operating and Ownership Cost</t>
  </si>
  <si>
    <t xml:space="preserve">Grazing Added </t>
  </si>
  <si>
    <t>Cost of Hay If Purchase</t>
  </si>
  <si>
    <t>Hay Production Cost</t>
  </si>
  <si>
    <t>Rate of Return on Capital %</t>
  </si>
  <si>
    <t>Added Income From Hay Land Used for Grazing</t>
  </si>
  <si>
    <t>Total Hay Production Cost ( Operating and Ownership Cost)</t>
  </si>
  <si>
    <t>Summary of Total Cost Savings By Purchasing Hay</t>
  </si>
  <si>
    <t>Lb./Unit</t>
  </si>
  <si>
    <t>Tons of Hay</t>
  </si>
  <si>
    <t>Hay Production</t>
  </si>
  <si>
    <t>Cost Per</t>
  </si>
  <si>
    <t>Cost of Hay If Purchase and Delivered</t>
  </si>
  <si>
    <t>Value Per</t>
  </si>
  <si>
    <t>*Does not account for reduced management associated with production of hay.</t>
  </si>
  <si>
    <t>Test example</t>
  </si>
  <si>
    <t>---------------</t>
  </si>
  <si>
    <t>Operating Expense to Grow, Harvest, and Haul Hay</t>
  </si>
  <si>
    <t>Seed</t>
  </si>
  <si>
    <t>Hay Produce or Purchase Cost Quick Analysis Summary</t>
  </si>
  <si>
    <t>Delivered</t>
  </si>
  <si>
    <t xml:space="preserve">   Minus</t>
  </si>
  <si>
    <t>Total Savings - Reduced Cost and Added Revenue</t>
  </si>
  <si>
    <t>Net Hay Cost  (Cost minus savings) if Purchased</t>
  </si>
  <si>
    <t xml:space="preserve">Labor </t>
  </si>
  <si>
    <t>Savings If Hay is Not Produced</t>
  </si>
  <si>
    <t>Unit</t>
  </si>
  <si>
    <t>Roll</t>
  </si>
  <si>
    <t>Units</t>
  </si>
  <si>
    <t>Lbs.</t>
  </si>
  <si>
    <t>Values</t>
  </si>
  <si>
    <t>Date:</t>
  </si>
  <si>
    <t>Cost/Ton</t>
  </si>
  <si>
    <t>Cost/Unit</t>
  </si>
  <si>
    <t>Cost</t>
  </si>
  <si>
    <t>$/Ton</t>
  </si>
  <si>
    <t>Value</t>
  </si>
  <si>
    <t>Per Ton</t>
  </si>
  <si>
    <t>Net Savings by Purchasing and Not Producing Hay*</t>
  </si>
  <si>
    <t xml:space="preserve"> Machinery Investment Total Sale Salvage Value</t>
  </si>
  <si>
    <t>$/Acre</t>
  </si>
  <si>
    <t>--------------------------------------------------------------------------------------------------------------------</t>
  </si>
  <si>
    <t xml:space="preserve">                        Ranch Name:</t>
  </si>
  <si>
    <t>Hay Produce or Purchase Cost Analysis Data Worksheet</t>
  </si>
  <si>
    <t xml:space="preserve">         Storage Description:</t>
  </si>
  <si>
    <t xml:space="preserve">                         Description:</t>
  </si>
  <si>
    <t>Second  Year of Storage</t>
  </si>
  <si>
    <t xml:space="preserve">  Base Value</t>
  </si>
  <si>
    <t>Alternative</t>
  </si>
  <si>
    <t>Pounds</t>
  </si>
  <si>
    <t>Value or Cost of Hay</t>
  </si>
  <si>
    <t>Inches</t>
  </si>
  <si>
    <t>Estimated Outside Hay Loss</t>
  </si>
  <si>
    <t xml:space="preserve">     Both Ends</t>
  </si>
  <si>
    <t>Original Volume</t>
  </si>
  <si>
    <t>Cubic Feet</t>
  </si>
  <si>
    <t>With Loss - Volume</t>
  </si>
  <si>
    <t>Top Half Net</t>
  </si>
  <si>
    <t>Bottom Half Net</t>
  </si>
  <si>
    <t>Percent Loss of Hay</t>
  </si>
  <si>
    <t>%</t>
  </si>
  <si>
    <t>Total Vloume With Loss</t>
  </si>
  <si>
    <t>Pounds of Loss</t>
  </si>
  <si>
    <t>-------------------------------------------------------------------------------------------------------------</t>
  </si>
  <si>
    <t>Adjusted Hay Value*</t>
  </si>
  <si>
    <t>--------------------------------------------------------------------------------------</t>
  </si>
  <si>
    <t xml:space="preserve">*Qualtity loss is not included in this calculation. </t>
  </si>
  <si>
    <t>Notes:</t>
  </si>
  <si>
    <t xml:space="preserve">     Tons</t>
  </si>
  <si>
    <t>Ton</t>
  </si>
  <si>
    <t>$/Unit &amp; Ton</t>
  </si>
  <si>
    <t xml:space="preserve">   $/Ton</t>
  </si>
  <si>
    <t xml:space="preserve">   Hay Loss - Top of Roll</t>
  </si>
  <si>
    <t xml:space="preserve">   Hay Loss - Bottom of Roll</t>
  </si>
  <si>
    <t xml:space="preserve">    Ends of Roll Loss </t>
  </si>
  <si>
    <t>Hay Round Roll Storage Loss Calculator</t>
  </si>
  <si>
    <t xml:space="preserve">On open space with more bottom of Roll damage  </t>
  </si>
  <si>
    <t>Weight of Hay Round Roll</t>
  </si>
  <si>
    <t>Diameter of Round Roll</t>
  </si>
  <si>
    <t>Length of Round Roll</t>
  </si>
  <si>
    <t xml:space="preserve">  End Roll Loss</t>
  </si>
  <si>
    <t>Dollar Loss Per Roll</t>
  </si>
  <si>
    <t>$/Roll -Ton</t>
  </si>
  <si>
    <t>___________________________________________________________________________________________</t>
  </si>
  <si>
    <t xml:space="preserve">   Machinery Investment Total Sale Salvage Value</t>
  </si>
  <si>
    <t>Herbicide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</si>
</sst>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_);\(0\)"/>
    <numFmt numFmtId="167" formatCode="0.00_);\(0.00\)"/>
    <numFmt numFmtId="168" formatCode="_(* #,##0_);_(* \(#,##0\);_(* &quot;-&quot;??_);_(@_)"/>
    <numFmt numFmtId="169" formatCode="_(* #,##0.0_);_(* \(#,##0.0\);_(* &quot;-&quot;??_);_(@_)"/>
    <numFmt numFmtId="170" formatCode="[$$-409]#,##0.00_);[Red]\([$$-409]#,##0.00\)"/>
  </numFmts>
  <fonts count="13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3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0"/>
      <color indexed="3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5" fontId="0" fillId="0" borderId="0" xfId="0" applyNumberFormat="1" applyProtection="1"/>
    <xf numFmtId="5" fontId="2" fillId="0" borderId="0" xfId="0" applyNumberFormat="1" applyFont="1" applyProtection="1"/>
    <xf numFmtId="0" fontId="3" fillId="0" borderId="0" xfId="0" applyFont="1" applyProtection="1">
      <protection locked="0"/>
    </xf>
    <xf numFmtId="5" fontId="3" fillId="0" borderId="0" xfId="0" applyNumberFormat="1" applyFont="1" applyProtection="1">
      <protection locked="0"/>
    </xf>
    <xf numFmtId="0" fontId="0" fillId="0" borderId="0" xfId="0" applyAlignment="1">
      <alignment horizontal="center"/>
    </xf>
    <xf numFmtId="5" fontId="0" fillId="0" borderId="0" xfId="0" applyNumberFormat="1" applyAlignment="1" applyProtection="1">
      <alignment horizontal="center"/>
    </xf>
    <xf numFmtId="0" fontId="0" fillId="0" borderId="0" xfId="0" applyAlignment="1">
      <alignment horizontal="fill"/>
    </xf>
    <xf numFmtId="5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37" fontId="4" fillId="0" borderId="0" xfId="0" applyNumberFormat="1" applyFont="1" applyProtection="1">
      <protection locked="0"/>
    </xf>
    <xf numFmtId="164" fontId="5" fillId="0" borderId="0" xfId="0" applyNumberFormat="1" applyFont="1"/>
    <xf numFmtId="164" fontId="2" fillId="0" borderId="0" xfId="0" applyNumberFormat="1" applyFont="1"/>
    <xf numFmtId="0" fontId="5" fillId="0" borderId="0" xfId="0" applyFont="1" applyProtection="1"/>
    <xf numFmtId="5" fontId="5" fillId="0" borderId="0" xfId="0" applyNumberFormat="1" applyFont="1" applyProtection="1"/>
    <xf numFmtId="5" fontId="2" fillId="0" borderId="0" xfId="0" applyNumberFormat="1" applyFont="1"/>
    <xf numFmtId="5" fontId="0" fillId="0" borderId="0" xfId="0" applyNumberFormat="1"/>
    <xf numFmtId="0" fontId="0" fillId="0" borderId="0" xfId="0" quotePrefix="1"/>
    <xf numFmtId="0" fontId="5" fillId="0" borderId="0" xfId="0" applyFont="1"/>
    <xf numFmtId="3" fontId="5" fillId="0" borderId="0" xfId="0" applyNumberFormat="1" applyFont="1" applyProtection="1">
      <protection locked="0"/>
    </xf>
    <xf numFmtId="7" fontId="0" fillId="0" borderId="0" xfId="0" applyNumberFormat="1"/>
    <xf numFmtId="7" fontId="2" fillId="0" borderId="0" xfId="0" applyNumberFormat="1" applyFont="1"/>
    <xf numFmtId="7" fontId="5" fillId="0" borderId="0" xfId="0" applyNumberFormat="1" applyFont="1"/>
    <xf numFmtId="15" fontId="0" fillId="0" borderId="0" xfId="0" applyNumberFormat="1"/>
    <xf numFmtId="0" fontId="4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1" fontId="5" fillId="0" borderId="0" xfId="0" applyNumberFormat="1" applyFont="1" applyProtection="1"/>
    <xf numFmtId="0" fontId="5" fillId="0" borderId="0" xfId="0" applyFont="1" applyAlignment="1">
      <alignment horizontal="center"/>
    </xf>
    <xf numFmtId="5" fontId="5" fillId="0" borderId="0" xfId="0" applyNumberFormat="1" applyFont="1"/>
    <xf numFmtId="14" fontId="6" fillId="0" borderId="0" xfId="0" quotePrefix="1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>
      <alignment horizontal="right"/>
    </xf>
    <xf numFmtId="166" fontId="4" fillId="0" borderId="0" xfId="0" applyNumberFormat="1" applyFont="1" applyProtection="1">
      <protection locked="0"/>
    </xf>
    <xf numFmtId="167" fontId="5" fillId="0" borderId="0" xfId="0" applyNumberFormat="1" applyFont="1"/>
    <xf numFmtId="167" fontId="2" fillId="0" borderId="0" xfId="0" applyNumberFormat="1" applyFont="1"/>
    <xf numFmtId="167" fontId="0" fillId="0" borderId="0" xfId="0" applyNumberForma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8" fillId="0" borderId="2" xfId="0" applyFont="1" applyBorder="1" applyAlignment="1" applyProtection="1">
      <alignment horizontal="center"/>
      <protection locked="0"/>
    </xf>
    <xf numFmtId="166" fontId="4" fillId="0" borderId="2" xfId="0" applyNumberFormat="1" applyFont="1" applyBorder="1" applyProtection="1">
      <protection locked="0"/>
    </xf>
    <xf numFmtId="5" fontId="8" fillId="0" borderId="2" xfId="0" applyNumberFormat="1" applyFont="1" applyBorder="1" applyProtection="1">
      <protection locked="0"/>
    </xf>
    <xf numFmtId="0" fontId="5" fillId="0" borderId="3" xfId="0" applyFont="1" applyBorder="1" applyProtection="1"/>
    <xf numFmtId="5" fontId="8" fillId="0" borderId="3" xfId="0" applyNumberFormat="1" applyFont="1" applyBorder="1" applyProtection="1">
      <protection locked="0"/>
    </xf>
    <xf numFmtId="0" fontId="9" fillId="0" borderId="0" xfId="0" applyFont="1"/>
    <xf numFmtId="14" fontId="10" fillId="0" borderId="0" xfId="0" applyNumberFormat="1" applyFont="1" applyAlignment="1">
      <alignment horizontal="left"/>
    </xf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Alignment="1">
      <alignment horizontal="center"/>
    </xf>
    <xf numFmtId="168" fontId="4" fillId="0" borderId="3" xfId="1" applyNumberFormat="1" applyFont="1" applyBorder="1" applyProtection="1">
      <protection locked="0"/>
    </xf>
    <xf numFmtId="0" fontId="5" fillId="0" borderId="2" xfId="0" applyFont="1" applyBorder="1"/>
    <xf numFmtId="168" fontId="4" fillId="0" borderId="0" xfId="1" applyNumberFormat="1" applyFont="1" applyProtection="1">
      <protection locked="0"/>
    </xf>
    <xf numFmtId="8" fontId="4" fillId="0" borderId="3" xfId="2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165" fontId="4" fillId="0" borderId="3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9" fontId="5" fillId="0" borderId="0" xfId="1" applyNumberFormat="1" applyFont="1"/>
    <xf numFmtId="169" fontId="11" fillId="0" borderId="0" xfId="1" applyNumberFormat="1" applyFont="1"/>
    <xf numFmtId="169" fontId="5" fillId="0" borderId="0" xfId="0" applyNumberFormat="1" applyFont="1"/>
    <xf numFmtId="10" fontId="5" fillId="0" borderId="0" xfId="3" applyNumberFormat="1" applyFont="1"/>
    <xf numFmtId="169" fontId="2" fillId="0" borderId="0" xfId="0" applyNumberFormat="1" applyFont="1"/>
    <xf numFmtId="165" fontId="5" fillId="0" borderId="0" xfId="0" applyNumberFormat="1" applyFont="1"/>
    <xf numFmtId="8" fontId="2" fillId="0" borderId="0" xfId="2" applyNumberFormat="1" applyFont="1"/>
    <xf numFmtId="8" fontId="2" fillId="0" borderId="0" xfId="0" applyNumberFormat="1" applyFont="1"/>
    <xf numFmtId="0" fontId="2" fillId="0" borderId="0" xfId="0" quotePrefix="1" applyFont="1"/>
    <xf numFmtId="0" fontId="12" fillId="0" borderId="2" xfId="0" applyFont="1" applyBorder="1" applyProtection="1">
      <protection locked="0"/>
    </xf>
    <xf numFmtId="1" fontId="0" fillId="0" borderId="0" xfId="0" applyNumberFormat="1"/>
    <xf numFmtId="170" fontId="5" fillId="0" borderId="0" xfId="0" applyNumberFormat="1" applyFont="1"/>
    <xf numFmtId="170" fontId="2" fillId="0" borderId="0" xfId="0" applyNumberFormat="1" applyFont="1"/>
    <xf numFmtId="8" fontId="5" fillId="0" borderId="0" xfId="0" applyNumberFormat="1" applyFont="1"/>
    <xf numFmtId="8" fontId="0" fillId="0" borderId="0" xfId="0" applyNumberFormat="1"/>
    <xf numFmtId="14" fontId="4" fillId="0" borderId="0" xfId="0" applyNumberFormat="1" applyFont="1" applyBorder="1" applyProtection="1">
      <protection locked="0"/>
    </xf>
    <xf numFmtId="0" fontId="7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2</xdr:row>
      <xdr:rowOff>95250</xdr:rowOff>
    </xdr:from>
    <xdr:to>
      <xdr:col>16</xdr:col>
      <xdr:colOff>146050</xdr:colOff>
      <xdr:row>7</xdr:row>
      <xdr:rowOff>19050</xdr:rowOff>
    </xdr:to>
    <xdr:pic>
      <xdr:nvPicPr>
        <xdr:cNvPr id="3" name="Picture 2" descr="TAMAgEX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7950" y="546100"/>
          <a:ext cx="5492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72"/>
  <sheetViews>
    <sheetView defaultGridColor="0" topLeftCell="A25" colorId="22" workbookViewId="0">
      <selection activeCell="J10" sqref="J10"/>
    </sheetView>
  </sheetViews>
  <sheetFormatPr defaultColWidth="9.84375" defaultRowHeight="15.5"/>
  <cols>
    <col min="1" max="1" width="3.84375" customWidth="1"/>
    <col min="3" max="3" width="12.84375" customWidth="1"/>
    <col min="4" max="4" width="20.84375" customWidth="1"/>
    <col min="5" max="5" width="12.84375" customWidth="1"/>
    <col min="7" max="7" width="9.53515625" customWidth="1"/>
    <col min="8" max="8" width="9.84375" hidden="1" customWidth="1"/>
  </cols>
  <sheetData>
    <row r="1" spans="2:9" ht="20.25" customHeight="1">
      <c r="B1" s="75" t="s">
        <v>34</v>
      </c>
      <c r="C1" s="75"/>
      <c r="D1" s="75"/>
      <c r="E1" s="75"/>
      <c r="F1" s="75"/>
      <c r="G1" s="75"/>
      <c r="H1" s="31"/>
      <c r="I1" s="31"/>
    </row>
    <row r="2" spans="2:9">
      <c r="B2" s="30"/>
    </row>
    <row r="3" spans="2:9">
      <c r="B3" s="30"/>
    </row>
    <row r="4" spans="2:9" ht="16" thickBot="1">
      <c r="C4" s="1" t="s">
        <v>12</v>
      </c>
      <c r="D4" s="25" t="s">
        <v>30</v>
      </c>
      <c r="E4" s="25"/>
      <c r="F4" s="25"/>
      <c r="H4" s="24">
        <f ca="1">NOW()</f>
        <v>41947.140717361108</v>
      </c>
    </row>
    <row r="5" spans="2:9">
      <c r="C5" s="35" t="s">
        <v>46</v>
      </c>
      <c r="D5" s="74">
        <v>41922</v>
      </c>
      <c r="E5" s="34"/>
      <c r="F5" s="34"/>
      <c r="G5" s="33"/>
      <c r="H5" s="24"/>
    </row>
    <row r="7" spans="2:9">
      <c r="B7" s="1" t="s">
        <v>25</v>
      </c>
      <c r="E7" s="6" t="s">
        <v>43</v>
      </c>
      <c r="F7" s="6" t="s">
        <v>45</v>
      </c>
      <c r="G7" t="s">
        <v>83</v>
      </c>
    </row>
    <row r="8" spans="2:9">
      <c r="C8" t="s">
        <v>25</v>
      </c>
      <c r="E8" s="32" t="s">
        <v>42</v>
      </c>
      <c r="F8" s="36">
        <v>689</v>
      </c>
      <c r="G8" s="69">
        <f>(F8*F9)/2000</f>
        <v>447.85</v>
      </c>
    </row>
    <row r="9" spans="2:9">
      <c r="C9" t="s">
        <v>13</v>
      </c>
      <c r="E9" s="6" t="s">
        <v>44</v>
      </c>
      <c r="F9" s="54">
        <v>1300</v>
      </c>
    </row>
    <row r="10" spans="2:9">
      <c r="C10" t="s">
        <v>5</v>
      </c>
      <c r="E10" s="6" t="s">
        <v>11</v>
      </c>
      <c r="F10" s="36">
        <v>535</v>
      </c>
    </row>
    <row r="12" spans="2:9">
      <c r="B12" s="1" t="s">
        <v>18</v>
      </c>
      <c r="F12" s="6" t="s">
        <v>0</v>
      </c>
      <c r="G12" s="6" t="s">
        <v>48</v>
      </c>
      <c r="H12" s="6" t="s">
        <v>47</v>
      </c>
      <c r="I12" s="6" t="s">
        <v>47</v>
      </c>
    </row>
    <row r="13" spans="2:9">
      <c r="F13" s="6"/>
    </row>
    <row r="14" spans="2:9">
      <c r="C14" t="s">
        <v>32</v>
      </c>
      <c r="F14" s="6"/>
    </row>
    <row r="15" spans="2:9">
      <c r="D15" t="s">
        <v>6</v>
      </c>
      <c r="F15" s="9">
        <v>4000</v>
      </c>
      <c r="G15" s="70">
        <f>IF($F$8=0,0,F15/$F$8)</f>
        <v>5.8055152394775034</v>
      </c>
      <c r="I15" s="21">
        <f>IF($G$8=0,0,F15/$G$8)</f>
        <v>8.9315619068884669</v>
      </c>
    </row>
    <row r="16" spans="2:9">
      <c r="D16" t="s">
        <v>7</v>
      </c>
      <c r="F16" s="9">
        <v>3000</v>
      </c>
      <c r="G16" s="70">
        <f t="shared" ref="G16:G49" si="0">IF($F$8=0,0,F16/$F$8)</f>
        <v>4.3541364296081273</v>
      </c>
      <c r="I16" s="21">
        <f t="shared" ref="I16:I25" si="1">IF($G$8=0,0,F16/$G$8)</f>
        <v>6.6986714301663497</v>
      </c>
    </row>
    <row r="17" spans="2:9">
      <c r="D17" t="s">
        <v>33</v>
      </c>
      <c r="F17" s="9">
        <v>0</v>
      </c>
      <c r="G17" s="70">
        <f t="shared" si="0"/>
        <v>0</v>
      </c>
      <c r="I17" s="21">
        <f t="shared" si="1"/>
        <v>0</v>
      </c>
    </row>
    <row r="18" spans="2:9">
      <c r="D18" t="s">
        <v>8</v>
      </c>
      <c r="F18" s="9">
        <v>1000</v>
      </c>
      <c r="G18" s="70">
        <f t="shared" si="0"/>
        <v>1.4513788098693758</v>
      </c>
      <c r="I18" s="21">
        <f t="shared" si="1"/>
        <v>2.2328904767221167</v>
      </c>
    </row>
    <row r="19" spans="2:9">
      <c r="D19" t="s">
        <v>9</v>
      </c>
      <c r="F19" s="9">
        <v>4000</v>
      </c>
      <c r="G19" s="70">
        <f t="shared" si="0"/>
        <v>5.8055152394775034</v>
      </c>
      <c r="I19" s="21">
        <f t="shared" si="1"/>
        <v>8.9315619068884669</v>
      </c>
    </row>
    <row r="20" spans="2:9">
      <c r="D20" s="10" t="s">
        <v>100</v>
      </c>
      <c r="F20" s="9">
        <v>3000</v>
      </c>
      <c r="G20" s="70">
        <f t="shared" si="0"/>
        <v>4.3541364296081273</v>
      </c>
      <c r="I20" s="21">
        <f t="shared" si="1"/>
        <v>6.6986714301663497</v>
      </c>
    </row>
    <row r="21" spans="2:9">
      <c r="D21" s="10" t="s">
        <v>10</v>
      </c>
      <c r="F21" s="9">
        <v>0</v>
      </c>
      <c r="G21" s="70">
        <f t="shared" si="0"/>
        <v>0</v>
      </c>
      <c r="I21" s="21">
        <f t="shared" si="1"/>
        <v>0</v>
      </c>
    </row>
    <row r="22" spans="2:9">
      <c r="D22" s="10"/>
      <c r="F22" s="9"/>
      <c r="G22" s="70"/>
    </row>
    <row r="23" spans="2:9">
      <c r="C23" t="s">
        <v>14</v>
      </c>
      <c r="D23" s="10"/>
      <c r="F23" s="9">
        <v>25000</v>
      </c>
      <c r="G23" s="70">
        <f t="shared" si="0"/>
        <v>36.284470246734401</v>
      </c>
      <c r="I23" s="21">
        <f t="shared" si="1"/>
        <v>55.822261918052916</v>
      </c>
    </row>
    <row r="24" spans="2:9">
      <c r="D24" s="26" t="s">
        <v>10</v>
      </c>
      <c r="F24" s="9">
        <v>0</v>
      </c>
      <c r="G24" s="70">
        <f t="shared" si="0"/>
        <v>0</v>
      </c>
      <c r="I24" s="21">
        <f t="shared" si="1"/>
        <v>0</v>
      </c>
    </row>
    <row r="25" spans="2:9">
      <c r="D25" s="10" t="s">
        <v>10</v>
      </c>
      <c r="F25" s="9">
        <v>0</v>
      </c>
      <c r="G25" s="70">
        <f t="shared" si="0"/>
        <v>0</v>
      </c>
      <c r="I25" s="21">
        <f t="shared" si="1"/>
        <v>0</v>
      </c>
    </row>
    <row r="26" spans="2:9">
      <c r="D26" s="10"/>
      <c r="F26" s="9"/>
      <c r="G26" s="70"/>
    </row>
    <row r="27" spans="2:9">
      <c r="C27" t="s">
        <v>1</v>
      </c>
      <c r="G27" s="70"/>
    </row>
    <row r="28" spans="2:9">
      <c r="D28" t="s">
        <v>2</v>
      </c>
      <c r="F28" s="9">
        <v>6500</v>
      </c>
      <c r="G28" s="70">
        <f t="shared" si="0"/>
        <v>9.433962264150944</v>
      </c>
      <c r="I28" s="21">
        <f>IF($G$8=0,0,F28/$G$8)</f>
        <v>14.513788098693759</v>
      </c>
    </row>
    <row r="29" spans="2:9">
      <c r="D29" s="10" t="s">
        <v>10</v>
      </c>
      <c r="G29" s="70">
        <f t="shared" si="0"/>
        <v>0</v>
      </c>
      <c r="I29" s="21">
        <f>IF($G$8=0,0,F29/$G$8)</f>
        <v>0</v>
      </c>
    </row>
    <row r="30" spans="2:9">
      <c r="D30" s="10" t="s">
        <v>10</v>
      </c>
      <c r="G30" s="70">
        <f t="shared" si="0"/>
        <v>0</v>
      </c>
      <c r="I30" s="21">
        <f>IF($G$8=0,0,F30/$G$8)</f>
        <v>0</v>
      </c>
    </row>
    <row r="31" spans="2:9">
      <c r="D31" s="10"/>
      <c r="G31" s="70"/>
    </row>
    <row r="32" spans="2:9">
      <c r="B32" s="1" t="s">
        <v>15</v>
      </c>
      <c r="F32" s="3">
        <f>SUM(F15:F30)</f>
        <v>46500</v>
      </c>
      <c r="G32" s="71">
        <f t="shared" si="0"/>
        <v>67.489114658925985</v>
      </c>
      <c r="H32" s="13">
        <f>(F32/(($F$8*$F$9)/2000))</f>
        <v>103.82940716757842</v>
      </c>
      <c r="I32" s="22">
        <f>IF($G$8=0,0,F32/$G$8)</f>
        <v>103.82940716757842</v>
      </c>
    </row>
    <row r="33" spans="2:9">
      <c r="B33" t="s">
        <v>98</v>
      </c>
      <c r="E33" s="7"/>
      <c r="F33" s="9"/>
      <c r="G33" s="37"/>
      <c r="H33" s="18" t="s">
        <v>31</v>
      </c>
    </row>
    <row r="34" spans="2:9">
      <c r="B34" s="1" t="s">
        <v>40</v>
      </c>
      <c r="F34" s="6" t="s">
        <v>0</v>
      </c>
      <c r="G34" s="39" t="s">
        <v>48</v>
      </c>
      <c r="H34" s="6" t="s">
        <v>47</v>
      </c>
      <c r="I34" s="39" t="s">
        <v>47</v>
      </c>
    </row>
    <row r="35" spans="2:9">
      <c r="D35" t="s">
        <v>3</v>
      </c>
      <c r="F35" s="9">
        <v>10000</v>
      </c>
      <c r="G35" s="72">
        <f t="shared" si="0"/>
        <v>14.513788098693759</v>
      </c>
      <c r="I35" s="21">
        <f t="shared" ref="I35:I40" si="2">IF($G$8=0,0,F35/$G$8)</f>
        <v>22.328904767221168</v>
      </c>
    </row>
    <row r="36" spans="2:9">
      <c r="D36" s="10" t="s">
        <v>39</v>
      </c>
      <c r="F36" s="9">
        <v>4000</v>
      </c>
      <c r="G36" s="72">
        <f>IF($F$8=0,0,F36/$F$8)</f>
        <v>5.8055152394775034</v>
      </c>
      <c r="I36" s="21">
        <f t="shared" si="2"/>
        <v>8.9315619068884669</v>
      </c>
    </row>
    <row r="37" spans="2:9">
      <c r="D37" s="10" t="s">
        <v>10</v>
      </c>
      <c r="F37" s="9">
        <v>0</v>
      </c>
      <c r="G37" s="72">
        <f>IF($F$8=0,0,F37/$F$8)</f>
        <v>0</v>
      </c>
      <c r="I37" s="21">
        <f t="shared" si="2"/>
        <v>0</v>
      </c>
    </row>
    <row r="38" spans="2:9">
      <c r="D38" s="10" t="s">
        <v>10</v>
      </c>
      <c r="F38" s="9">
        <v>0</v>
      </c>
      <c r="G38" s="72">
        <f>IF($F$8=0,0,F38/$F$8)</f>
        <v>0</v>
      </c>
      <c r="I38" s="21">
        <f t="shared" si="2"/>
        <v>0</v>
      </c>
    </row>
    <row r="39" spans="2:9">
      <c r="B39" s="19" t="s">
        <v>99</v>
      </c>
      <c r="E39" s="9">
        <v>40000</v>
      </c>
      <c r="F39" s="9"/>
      <c r="G39" s="72"/>
    </row>
    <row r="40" spans="2:9">
      <c r="C40" t="s">
        <v>19</v>
      </c>
      <c r="E40" s="11">
        <v>7</v>
      </c>
      <c r="F40" s="17">
        <f>(E40*0.01*E39)</f>
        <v>2800.0000000000005</v>
      </c>
      <c r="G40" s="72">
        <f t="shared" si="0"/>
        <v>4.0638606676342528</v>
      </c>
      <c r="I40" s="21">
        <f t="shared" si="2"/>
        <v>6.2520933348219279</v>
      </c>
    </row>
    <row r="41" spans="2:9">
      <c r="G41" s="73"/>
    </row>
    <row r="42" spans="2:9">
      <c r="F42" s="9"/>
      <c r="G42" s="72"/>
    </row>
    <row r="43" spans="2:9">
      <c r="B43" s="1" t="s">
        <v>4</v>
      </c>
      <c r="F43" s="15">
        <f>SUM(F35:F40)</f>
        <v>16800</v>
      </c>
      <c r="G43" s="72">
        <f t="shared" si="0"/>
        <v>24.383164005805515</v>
      </c>
      <c r="I43" s="21">
        <f>IF($G$8=0,0,F43/$G$8)</f>
        <v>37.512560008931558</v>
      </c>
    </row>
    <row r="44" spans="2:9">
      <c r="F44" s="10"/>
      <c r="G44" s="72"/>
    </row>
    <row r="45" spans="2:9">
      <c r="B45" s="1" t="s">
        <v>20</v>
      </c>
      <c r="F45" s="10"/>
      <c r="G45" s="72"/>
    </row>
    <row r="46" spans="2:9">
      <c r="F46" s="10"/>
      <c r="G46" s="72"/>
    </row>
    <row r="47" spans="2:9">
      <c r="B47" t="s">
        <v>16</v>
      </c>
      <c r="D47">
        <f>F10</f>
        <v>535</v>
      </c>
      <c r="E47" t="s">
        <v>11</v>
      </c>
      <c r="F47" s="9">
        <v>3745</v>
      </c>
      <c r="G47" s="72">
        <f t="shared" si="0"/>
        <v>5.4354136429608131</v>
      </c>
      <c r="I47" s="21">
        <f>IF($G$8=0,0,F47/$G$8)</f>
        <v>8.3621748353243266</v>
      </c>
    </row>
    <row r="48" spans="2:9">
      <c r="F48" s="10"/>
      <c r="G48" s="72"/>
    </row>
    <row r="49" spans="2:9">
      <c r="B49" s="1" t="s">
        <v>37</v>
      </c>
      <c r="F49" s="3">
        <f>(F43+F47)</f>
        <v>20545</v>
      </c>
      <c r="G49" s="38">
        <f t="shared" si="0"/>
        <v>29.818577648766329</v>
      </c>
      <c r="H49" s="13">
        <f>(F49/(($F$8*$F$9)/2000))</f>
        <v>45.87473484425589</v>
      </c>
      <c r="I49" s="22">
        <f>IF($G$8=0,0,F49/$G$8)</f>
        <v>45.87473484425589</v>
      </c>
    </row>
    <row r="50" spans="2:9">
      <c r="B50" t="s">
        <v>98</v>
      </c>
      <c r="H50" s="18" t="s">
        <v>31</v>
      </c>
    </row>
    <row r="51" spans="2:9">
      <c r="B51" s="1" t="s">
        <v>27</v>
      </c>
    </row>
    <row r="52" spans="2:9">
      <c r="B52" s="1"/>
      <c r="G52" s="28" t="s">
        <v>35</v>
      </c>
    </row>
    <row r="53" spans="2:9">
      <c r="B53" s="6" t="s">
        <v>41</v>
      </c>
      <c r="C53" s="6" t="s">
        <v>23</v>
      </c>
      <c r="D53" s="6" t="s">
        <v>24</v>
      </c>
      <c r="E53" s="6"/>
      <c r="F53" s="28" t="s">
        <v>0</v>
      </c>
      <c r="G53" s="28" t="s">
        <v>26</v>
      </c>
      <c r="H53" s="6" t="s">
        <v>49</v>
      </c>
    </row>
    <row r="54" spans="2:9">
      <c r="B54" s="45" t="str">
        <f>E8</f>
        <v>Roll</v>
      </c>
      <c r="F54" s="28" t="s">
        <v>49</v>
      </c>
      <c r="G54" s="28" t="str">
        <f>E8</f>
        <v>Roll</v>
      </c>
      <c r="H54" s="6" t="s">
        <v>50</v>
      </c>
    </row>
    <row r="55" spans="2:9">
      <c r="B55" s="19">
        <f>F8</f>
        <v>689</v>
      </c>
      <c r="C55" s="20">
        <f>F9</f>
        <v>1300</v>
      </c>
      <c r="D55" s="27">
        <f>(B55*C55)/2000</f>
        <v>447.85</v>
      </c>
      <c r="F55" s="15">
        <f>(B55*G55)</f>
        <v>24115</v>
      </c>
      <c r="G55" s="46">
        <v>35</v>
      </c>
      <c r="H55" s="12">
        <f>(G55/C55)*2000</f>
        <v>53.846153846153847</v>
      </c>
    </row>
    <row r="56" spans="2:9">
      <c r="B56" t="s">
        <v>98</v>
      </c>
      <c r="C56" s="4"/>
      <c r="D56" s="14"/>
      <c r="E56" s="5"/>
      <c r="H56" s="18" t="s">
        <v>31</v>
      </c>
    </row>
    <row r="57" spans="2:9">
      <c r="B57" s="4"/>
      <c r="C57" s="4"/>
      <c r="D57" s="14"/>
      <c r="E57" s="5"/>
      <c r="F57" s="2"/>
      <c r="G57" s="28" t="s">
        <v>28</v>
      </c>
      <c r="H57" s="6" t="s">
        <v>51</v>
      </c>
      <c r="I57" s="28" t="s">
        <v>28</v>
      </c>
    </row>
    <row r="58" spans="2:9">
      <c r="B58" s="1" t="s">
        <v>22</v>
      </c>
      <c r="F58" s="28" t="s">
        <v>0</v>
      </c>
      <c r="G58" s="28" t="str">
        <f>E8</f>
        <v>Roll</v>
      </c>
      <c r="H58" s="6" t="s">
        <v>52</v>
      </c>
      <c r="I58" s="28" t="s">
        <v>84</v>
      </c>
    </row>
    <row r="60" spans="2:9">
      <c r="B60" s="19" t="s">
        <v>17</v>
      </c>
      <c r="C60" s="19"/>
      <c r="D60" s="19"/>
      <c r="E60" s="19"/>
      <c r="F60" s="17">
        <f>F55</f>
        <v>24115</v>
      </c>
      <c r="G60" s="21">
        <f>F60/$B$55</f>
        <v>35</v>
      </c>
      <c r="H60" s="21">
        <f>F60/$D$55</f>
        <v>53.846153846153847</v>
      </c>
      <c r="I60" s="21">
        <f t="shared" ref="I60:I70" si="3">IF($G$8=0,0,F60/$G$8)</f>
        <v>53.846153846153847</v>
      </c>
    </row>
    <row r="61" spans="2:9">
      <c r="B61" s="19" t="s">
        <v>36</v>
      </c>
      <c r="C61" s="19"/>
      <c r="D61" s="19"/>
      <c r="E61" s="19"/>
      <c r="F61" s="17"/>
      <c r="I61" s="21"/>
    </row>
    <row r="62" spans="2:9">
      <c r="B62" s="19" t="s">
        <v>37</v>
      </c>
      <c r="C62" s="19"/>
      <c r="D62" s="19"/>
      <c r="E62" s="19"/>
      <c r="F62" s="17">
        <f>F49</f>
        <v>20545</v>
      </c>
      <c r="G62" s="23">
        <f>F62/$B$55</f>
        <v>29.818577648766329</v>
      </c>
      <c r="H62" s="21">
        <f>F62/$D$55</f>
        <v>45.87473484425589</v>
      </c>
      <c r="I62" s="21">
        <f t="shared" si="3"/>
        <v>45.87473484425589</v>
      </c>
    </row>
    <row r="63" spans="2:9">
      <c r="B63" s="1"/>
      <c r="F63" s="17"/>
      <c r="I63" s="21"/>
    </row>
    <row r="64" spans="2:9">
      <c r="B64" s="19" t="s">
        <v>38</v>
      </c>
      <c r="F64" s="29">
        <f>F60-F62</f>
        <v>3570</v>
      </c>
      <c r="G64" s="23">
        <f>F64/$B$55</f>
        <v>5.1814223512336719</v>
      </c>
      <c r="H64" s="21">
        <f>F64/$D$55</f>
        <v>7.9714190018979565</v>
      </c>
      <c r="I64" s="21">
        <f t="shared" si="3"/>
        <v>7.9714190018979565</v>
      </c>
    </row>
    <row r="65" spans="2:9">
      <c r="B65" s="1"/>
      <c r="F65" s="29"/>
      <c r="G65" s="19"/>
      <c r="I65" s="21"/>
    </row>
    <row r="66" spans="2:9">
      <c r="F66" s="15"/>
      <c r="G66" s="19"/>
      <c r="I66" s="21"/>
    </row>
    <row r="67" spans="2:9">
      <c r="B67" s="19" t="s">
        <v>21</v>
      </c>
      <c r="F67" s="29">
        <f>F32</f>
        <v>46500</v>
      </c>
      <c r="G67" s="23">
        <f>F67/$B$55</f>
        <v>67.489114658925985</v>
      </c>
      <c r="H67" s="21">
        <f>F67/$D$55</f>
        <v>103.82940716757842</v>
      </c>
      <c r="I67" s="21">
        <f t="shared" si="3"/>
        <v>103.82940716757842</v>
      </c>
    </row>
    <row r="68" spans="2:9">
      <c r="F68" s="2"/>
      <c r="I68" s="21"/>
    </row>
    <row r="69" spans="2:9">
      <c r="B69" s="1"/>
      <c r="F69" s="17"/>
      <c r="I69" s="21"/>
    </row>
    <row r="70" spans="2:9">
      <c r="B70" s="1" t="s">
        <v>53</v>
      </c>
      <c r="F70" s="16">
        <f>F67-F64</f>
        <v>42930</v>
      </c>
      <c r="G70" s="22">
        <f>F70/$B$55</f>
        <v>62.307692307692307</v>
      </c>
      <c r="H70" s="22">
        <f>F70/$D$55</f>
        <v>95.857988165680467</v>
      </c>
      <c r="I70" s="22">
        <f t="shared" si="3"/>
        <v>95.857988165680467</v>
      </c>
    </row>
    <row r="71" spans="2:9">
      <c r="B71" t="s">
        <v>98</v>
      </c>
      <c r="C71" s="8"/>
      <c r="D71" s="8"/>
      <c r="E71" s="8"/>
      <c r="G71" s="8"/>
      <c r="H71" s="18" t="s">
        <v>31</v>
      </c>
    </row>
    <row r="72" spans="2:9">
      <c r="B72" t="s">
        <v>29</v>
      </c>
    </row>
  </sheetData>
  <sheetProtection sheet="1" objects="1" scenarios="1"/>
  <mergeCells count="1">
    <mergeCell ref="B1:G1"/>
  </mergeCells>
  <phoneticPr fontId="0" type="noConversion"/>
  <printOptions horizontalCentered="1"/>
  <pageMargins left="0.75" right="0.75" top="0.75" bottom="1" header="0.5" footer="0.5"/>
  <pageSetup scale="62" orientation="portrait" horizontalDpi="4294967292" r:id="rId1"/>
  <headerFooter alignWithMargins="0">
    <oddFooter>&amp;L&amp;F&amp;R&amp;10&amp;A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46"/>
  <sheetViews>
    <sheetView topLeftCell="A19" workbookViewId="0"/>
  </sheetViews>
  <sheetFormatPr defaultRowHeight="15.5"/>
  <cols>
    <col min="1" max="1" width="15.07421875" customWidth="1"/>
    <col min="3" max="3" width="14.4609375" customWidth="1"/>
  </cols>
  <sheetData>
    <row r="1" spans="1:14" ht="20">
      <c r="A1" s="41" t="s">
        <v>58</v>
      </c>
      <c r="B1" s="41"/>
      <c r="C1" s="40"/>
      <c r="D1" s="40"/>
      <c r="E1" s="40"/>
      <c r="F1" s="40"/>
      <c r="H1" s="41"/>
      <c r="I1" s="41"/>
      <c r="J1" s="41"/>
      <c r="K1" s="41"/>
      <c r="L1" s="41"/>
      <c r="M1" s="40"/>
      <c r="N1" s="40"/>
    </row>
    <row r="2" spans="1:14">
      <c r="A2" s="30"/>
    </row>
    <row r="3" spans="1:14" ht="16" thickBot="1">
      <c r="A3" s="1" t="s">
        <v>57</v>
      </c>
      <c r="C3" s="25"/>
      <c r="D3" s="25"/>
      <c r="E3" s="25"/>
    </row>
    <row r="5" spans="1:14">
      <c r="A5" s="1" t="s">
        <v>25</v>
      </c>
      <c r="D5" s="6" t="s">
        <v>43</v>
      </c>
      <c r="F5" s="6" t="s">
        <v>45</v>
      </c>
    </row>
    <row r="6" spans="1:14">
      <c r="B6" t="s">
        <v>25</v>
      </c>
      <c r="D6" s="42"/>
      <c r="F6" s="43"/>
    </row>
    <row r="7" spans="1:14">
      <c r="B7" t="s">
        <v>13</v>
      </c>
      <c r="D7" s="6" t="s">
        <v>44</v>
      </c>
      <c r="F7" s="43"/>
    </row>
    <row r="8" spans="1:14">
      <c r="B8" t="s">
        <v>5</v>
      </c>
      <c r="D8" s="6" t="s">
        <v>11</v>
      </c>
      <c r="F8" s="43"/>
    </row>
    <row r="10" spans="1:14">
      <c r="A10" s="1" t="s">
        <v>18</v>
      </c>
      <c r="F10" s="6" t="s">
        <v>0</v>
      </c>
    </row>
    <row r="11" spans="1:14">
      <c r="F11" s="6"/>
    </row>
    <row r="12" spans="1:14">
      <c r="B12" t="s">
        <v>32</v>
      </c>
      <c r="F12" s="6"/>
    </row>
    <row r="13" spans="1:14">
      <c r="C13" t="s">
        <v>6</v>
      </c>
      <c r="F13" s="43"/>
    </row>
    <row r="14" spans="1:14">
      <c r="C14" t="s">
        <v>7</v>
      </c>
      <c r="F14" s="43"/>
    </row>
    <row r="15" spans="1:14">
      <c r="C15" t="s">
        <v>33</v>
      </c>
      <c r="F15" s="43"/>
    </row>
    <row r="16" spans="1:14">
      <c r="C16" t="s">
        <v>8</v>
      </c>
      <c r="F16" s="43"/>
    </row>
    <row r="17" spans="1:6">
      <c r="C17" t="s">
        <v>9</v>
      </c>
      <c r="F17" s="43"/>
    </row>
    <row r="18" spans="1:6">
      <c r="B18" t="s">
        <v>10</v>
      </c>
      <c r="C18" s="43"/>
      <c r="F18" s="43"/>
    </row>
    <row r="19" spans="1:6">
      <c r="B19" t="s">
        <v>10</v>
      </c>
      <c r="C19" s="43"/>
      <c r="F19" s="43"/>
    </row>
    <row r="20" spans="1:6">
      <c r="C20" s="10"/>
      <c r="F20" s="9"/>
    </row>
    <row r="21" spans="1:6">
      <c r="B21" t="s">
        <v>14</v>
      </c>
      <c r="C21" s="10"/>
      <c r="F21" s="43"/>
    </row>
    <row r="22" spans="1:6">
      <c r="B22" t="s">
        <v>10</v>
      </c>
      <c r="C22" s="43"/>
      <c r="F22" s="43"/>
    </row>
    <row r="23" spans="1:6">
      <c r="B23" t="s">
        <v>10</v>
      </c>
      <c r="C23" s="43"/>
      <c r="F23" s="43"/>
    </row>
    <row r="24" spans="1:6">
      <c r="C24" s="10"/>
      <c r="F24" s="9"/>
    </row>
    <row r="25" spans="1:6">
      <c r="B25" t="s">
        <v>1</v>
      </c>
    </row>
    <row r="26" spans="1:6">
      <c r="C26" t="s">
        <v>2</v>
      </c>
      <c r="F26" s="43"/>
    </row>
    <row r="27" spans="1:6">
      <c r="B27" t="s">
        <v>10</v>
      </c>
      <c r="C27" s="43"/>
      <c r="F27" s="43"/>
    </row>
    <row r="28" spans="1:6">
      <c r="B28" t="s">
        <v>10</v>
      </c>
      <c r="C28" s="43"/>
      <c r="F28" s="43"/>
    </row>
    <row r="29" spans="1:6">
      <c r="A29" s="18" t="s">
        <v>56</v>
      </c>
      <c r="D29" s="7"/>
      <c r="F29" s="9"/>
    </row>
    <row r="30" spans="1:6">
      <c r="A30" s="1" t="s">
        <v>40</v>
      </c>
      <c r="F30" s="6" t="s">
        <v>0</v>
      </c>
    </row>
    <row r="31" spans="1:6">
      <c r="C31" t="s">
        <v>3</v>
      </c>
      <c r="F31" s="43"/>
    </row>
    <row r="32" spans="1:6">
      <c r="C32" s="14" t="s">
        <v>39</v>
      </c>
      <c r="F32" s="43"/>
    </row>
    <row r="33" spans="1:6">
      <c r="B33" t="s">
        <v>10</v>
      </c>
      <c r="C33" s="43"/>
      <c r="F33" s="43"/>
    </row>
    <row r="34" spans="1:6">
      <c r="B34" t="s">
        <v>10</v>
      </c>
      <c r="C34" s="43"/>
      <c r="F34" s="43"/>
    </row>
    <row r="35" spans="1:6">
      <c r="A35" t="s">
        <v>54</v>
      </c>
      <c r="D35" s="43"/>
      <c r="F35" s="9"/>
    </row>
    <row r="36" spans="1:6">
      <c r="B36" t="s">
        <v>19</v>
      </c>
      <c r="D36" s="43"/>
      <c r="F36" s="17"/>
    </row>
    <row r="37" spans="1:6">
      <c r="F37" s="10"/>
    </row>
    <row r="38" spans="1:6">
      <c r="A38" s="1" t="s">
        <v>20</v>
      </c>
      <c r="F38" s="10"/>
    </row>
    <row r="39" spans="1:6">
      <c r="F39" s="10"/>
    </row>
    <row r="40" spans="1:6">
      <c r="A40" t="s">
        <v>16</v>
      </c>
      <c r="B40" s="43"/>
      <c r="C40" t="s">
        <v>11</v>
      </c>
      <c r="D40" s="43"/>
      <c r="E40" t="s">
        <v>55</v>
      </c>
      <c r="F40" s="43"/>
    </row>
    <row r="41" spans="1:6">
      <c r="F41" s="10"/>
    </row>
    <row r="42" spans="1:6">
      <c r="A42" s="18" t="s">
        <v>56</v>
      </c>
    </row>
    <row r="43" spans="1:6">
      <c r="A43" s="1" t="s">
        <v>27</v>
      </c>
      <c r="F43" s="28" t="s">
        <v>35</v>
      </c>
    </row>
    <row r="44" spans="1:6">
      <c r="C44" s="28"/>
      <c r="F44" s="28" t="s">
        <v>26</v>
      </c>
    </row>
    <row r="45" spans="1:6">
      <c r="B45" s="6" t="s">
        <v>41</v>
      </c>
      <c r="D45" s="6" t="s">
        <v>23</v>
      </c>
      <c r="F45" s="28" t="s">
        <v>41</v>
      </c>
    </row>
    <row r="46" spans="1:6">
      <c r="B46" s="43"/>
      <c r="D46" s="43"/>
      <c r="F46" s="44"/>
    </row>
  </sheetData>
  <sheetProtection sheet="1" objects="1" scenarios="1"/>
  <phoneticPr fontId="0" type="noConversion"/>
  <printOptions horizontalCentered="1"/>
  <pageMargins left="0.75" right="0.75" top="0.75" bottom="1" header="0.5" footer="0.5"/>
  <pageSetup scale="94" orientation="portrait" r:id="rId1"/>
  <headerFooter alignWithMargins="0">
    <oddFooter>&amp;R&amp;B&amp;B&amp;10Page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I48"/>
  <sheetViews>
    <sheetView tabSelected="1" workbookViewId="0">
      <selection activeCell="D13" sqref="D13"/>
    </sheetView>
  </sheetViews>
  <sheetFormatPr defaultRowHeight="15.5"/>
  <cols>
    <col min="1" max="1" width="3.4609375" customWidth="1"/>
    <col min="2" max="2" width="27.53515625" customWidth="1"/>
    <col min="3" max="3" width="11.15234375" customWidth="1"/>
  </cols>
  <sheetData>
    <row r="2" spans="2:7" ht="17.5">
      <c r="B2" s="47" t="s">
        <v>90</v>
      </c>
    </row>
    <row r="3" spans="2:7" ht="17.5">
      <c r="B3" s="47"/>
    </row>
    <row r="4" spans="2:7">
      <c r="B4" s="48"/>
    </row>
    <row r="5" spans="2:7">
      <c r="B5" s="19" t="s">
        <v>59</v>
      </c>
      <c r="C5" s="49" t="s">
        <v>91</v>
      </c>
      <c r="D5" s="49"/>
      <c r="E5" s="50"/>
      <c r="F5" s="50"/>
      <c r="G5" s="50"/>
    </row>
    <row r="7" spans="2:7">
      <c r="B7" s="19" t="s">
        <v>60</v>
      </c>
      <c r="C7" s="49" t="s">
        <v>61</v>
      </c>
      <c r="D7" s="49"/>
    </row>
    <row r="8" spans="2:7">
      <c r="B8" s="19"/>
      <c r="C8" s="34"/>
      <c r="D8" s="34"/>
    </row>
    <row r="9" spans="2:7">
      <c r="C9" s="51" t="s">
        <v>41</v>
      </c>
      <c r="D9" s="1" t="s">
        <v>62</v>
      </c>
      <c r="F9" s="1" t="s">
        <v>63</v>
      </c>
    </row>
    <row r="10" spans="2:7">
      <c r="C10" s="6"/>
    </row>
    <row r="11" spans="2:7">
      <c r="B11" s="19" t="s">
        <v>92</v>
      </c>
      <c r="C11" s="28" t="s">
        <v>64</v>
      </c>
      <c r="D11" s="52">
        <v>1300</v>
      </c>
      <c r="E11" s="19"/>
      <c r="F11" s="53"/>
      <c r="G11" s="19"/>
    </row>
    <row r="12" spans="2:7">
      <c r="B12" s="19"/>
      <c r="C12" s="28"/>
      <c r="D12" s="54"/>
      <c r="E12" s="19" t="s">
        <v>86</v>
      </c>
      <c r="F12" s="19"/>
      <c r="G12" s="19"/>
    </row>
    <row r="13" spans="2:7">
      <c r="B13" s="19" t="s">
        <v>65</v>
      </c>
      <c r="C13" s="28" t="s">
        <v>85</v>
      </c>
      <c r="D13" s="55">
        <v>80</v>
      </c>
      <c r="E13" s="66">
        <f>(D13/$D$11)*2000</f>
        <v>123.07692307692308</v>
      </c>
      <c r="F13" s="53"/>
      <c r="G13" s="19"/>
    </row>
    <row r="14" spans="2:7">
      <c r="B14" s="19"/>
      <c r="C14" s="28"/>
      <c r="D14" s="10"/>
      <c r="E14" s="19"/>
      <c r="F14" s="19"/>
      <c r="G14" s="19"/>
    </row>
    <row r="15" spans="2:7">
      <c r="B15" s="19" t="s">
        <v>93</v>
      </c>
      <c r="C15" s="28" t="s">
        <v>66</v>
      </c>
      <c r="D15" s="56">
        <v>60</v>
      </c>
      <c r="E15" s="19"/>
      <c r="F15" s="53"/>
      <c r="G15" s="19"/>
    </row>
    <row r="16" spans="2:7">
      <c r="B16" s="19"/>
      <c r="C16" s="28"/>
      <c r="D16" s="10"/>
      <c r="E16" s="19"/>
      <c r="F16" s="19"/>
      <c r="G16" s="19"/>
    </row>
    <row r="17" spans="2:9">
      <c r="B17" s="19" t="s">
        <v>94</v>
      </c>
      <c r="C17" s="28" t="s">
        <v>66</v>
      </c>
      <c r="D17" s="56">
        <v>72</v>
      </c>
      <c r="E17" s="19"/>
      <c r="F17" s="53"/>
      <c r="G17" s="19"/>
    </row>
    <row r="18" spans="2:9">
      <c r="B18" s="19"/>
      <c r="C18" s="28"/>
      <c r="D18" s="10"/>
      <c r="E18" s="19"/>
      <c r="F18" s="19"/>
      <c r="G18" s="19"/>
    </row>
    <row r="19" spans="2:9">
      <c r="B19" s="1" t="s">
        <v>67</v>
      </c>
      <c r="C19" s="28"/>
      <c r="D19" s="10"/>
      <c r="E19" s="19"/>
      <c r="F19" s="19"/>
      <c r="G19" s="19"/>
    </row>
    <row r="20" spans="2:9">
      <c r="B20" s="19" t="s">
        <v>87</v>
      </c>
      <c r="C20" s="28" t="s">
        <v>66</v>
      </c>
      <c r="D20" s="57">
        <v>3</v>
      </c>
      <c r="E20" s="19"/>
      <c r="F20" s="53"/>
      <c r="G20" s="19"/>
    </row>
    <row r="21" spans="2:9">
      <c r="B21" s="19"/>
      <c r="C21" s="28"/>
      <c r="D21" s="58"/>
      <c r="E21" s="19"/>
      <c r="F21" s="19"/>
      <c r="G21" s="19"/>
    </row>
    <row r="22" spans="2:9">
      <c r="B22" s="19" t="s">
        <v>88</v>
      </c>
      <c r="C22" s="28" t="s">
        <v>66</v>
      </c>
      <c r="D22" s="57">
        <v>5</v>
      </c>
      <c r="E22" s="19"/>
      <c r="F22" s="53"/>
      <c r="G22" s="19"/>
    </row>
    <row r="23" spans="2:9">
      <c r="B23" s="19"/>
      <c r="C23" s="28"/>
      <c r="D23" s="58"/>
      <c r="E23" s="19"/>
      <c r="F23" s="19"/>
      <c r="G23" s="19"/>
    </row>
    <row r="24" spans="2:9">
      <c r="B24" s="19" t="s">
        <v>89</v>
      </c>
      <c r="C24" s="28" t="s">
        <v>66</v>
      </c>
      <c r="D24" s="57">
        <v>2</v>
      </c>
      <c r="E24" s="19"/>
      <c r="F24" s="53"/>
      <c r="G24" s="19"/>
      <c r="H24" t="s">
        <v>95</v>
      </c>
    </row>
    <row r="25" spans="2:9">
      <c r="B25" s="19"/>
      <c r="C25" s="28"/>
      <c r="D25" s="19"/>
      <c r="E25" s="19"/>
      <c r="F25" s="19"/>
      <c r="G25" s="19"/>
      <c r="H25" t="s">
        <v>68</v>
      </c>
    </row>
    <row r="26" spans="2:9">
      <c r="B26" s="19" t="s">
        <v>69</v>
      </c>
      <c r="C26" s="28" t="s">
        <v>70</v>
      </c>
      <c r="D26" s="59">
        <f>((3.1416*(($D$15/12)*0.5)^2*$D$17/12))</f>
        <v>117.80999999999999</v>
      </c>
      <c r="E26" s="19"/>
      <c r="F26" s="19"/>
      <c r="G26" s="19"/>
      <c r="H26" s="60">
        <f>(((3.1416*((($D$15-D20)/12)*0.5)^2*$D$24/12))*2)</f>
        <v>5.9068624999999999</v>
      </c>
    </row>
    <row r="27" spans="2:9">
      <c r="B27" s="19"/>
      <c r="C27" s="28"/>
      <c r="D27" s="61"/>
      <c r="E27" s="19"/>
      <c r="F27" s="19"/>
      <c r="G27" s="19"/>
    </row>
    <row r="28" spans="2:9">
      <c r="B28" s="19" t="s">
        <v>71</v>
      </c>
      <c r="C28" s="28" t="s">
        <v>70</v>
      </c>
      <c r="D28" s="59">
        <f>H30-H26</f>
        <v>91.099127777777781</v>
      </c>
      <c r="E28" s="19"/>
      <c r="F28" s="19"/>
      <c r="G28" s="19"/>
      <c r="H28" s="59">
        <f>(((3.1416*((($D$15-$D$20)/12)*0.5)^2*($D$17-$D$20)/12)))/2</f>
        <v>50.946689062500006</v>
      </c>
      <c r="I28" t="s">
        <v>72</v>
      </c>
    </row>
    <row r="29" spans="2:9">
      <c r="B29" s="19"/>
      <c r="C29" s="6"/>
      <c r="D29" s="19"/>
      <c r="E29" s="19"/>
      <c r="F29" s="19"/>
      <c r="G29" s="19"/>
      <c r="H29" s="59">
        <f>(((3.1416*((($D$15-$D$22)/12)*0.5)^2*($D$17-$D$22)/12)))/2</f>
        <v>46.05930121527777</v>
      </c>
      <c r="I29" t="s">
        <v>73</v>
      </c>
    </row>
    <row r="30" spans="2:9">
      <c r="B30" s="19" t="s">
        <v>74</v>
      </c>
      <c r="C30" s="28" t="s">
        <v>75</v>
      </c>
      <c r="D30" s="62">
        <f>(D26-D28)/D26</f>
        <v>0.22672839506172829</v>
      </c>
      <c r="E30" s="19"/>
      <c r="F30" s="19"/>
      <c r="G30" s="19"/>
      <c r="H30" s="63">
        <f>H28+H29</f>
        <v>97.005990277777784</v>
      </c>
      <c r="I30" t="s">
        <v>76</v>
      </c>
    </row>
    <row r="31" spans="2:9">
      <c r="C31" s="6"/>
    </row>
    <row r="32" spans="2:9">
      <c r="C32" s="6"/>
    </row>
    <row r="33" spans="2:7">
      <c r="B33" s="19" t="s">
        <v>77</v>
      </c>
      <c r="C33" s="28" t="s">
        <v>64</v>
      </c>
      <c r="D33" s="64">
        <f>(D30*D11)</f>
        <v>294.74691358024677</v>
      </c>
    </row>
    <row r="34" spans="2:7">
      <c r="C34" s="6"/>
      <c r="D34" s="19"/>
    </row>
    <row r="35" spans="2:7">
      <c r="B35" s="1" t="s">
        <v>96</v>
      </c>
      <c r="C35" s="51" t="s">
        <v>97</v>
      </c>
      <c r="D35" s="65">
        <f>(D13/D11)*D33</f>
        <v>18.138271604938264</v>
      </c>
      <c r="E35" s="66">
        <f>(D35/$D$11)*2000</f>
        <v>27.905033238366563</v>
      </c>
    </row>
    <row r="36" spans="2:7">
      <c r="B36" s="18" t="s">
        <v>78</v>
      </c>
      <c r="D36" s="19"/>
    </row>
    <row r="37" spans="2:7">
      <c r="B37" s="1" t="s">
        <v>79</v>
      </c>
      <c r="C37" s="51" t="s">
        <v>97</v>
      </c>
      <c r="D37" s="66">
        <f>D13-D35</f>
        <v>61.861728395061732</v>
      </c>
      <c r="E37" s="66">
        <f>(D37/$D$11)*2000</f>
        <v>95.17188983855651</v>
      </c>
    </row>
    <row r="38" spans="2:7">
      <c r="B38" s="1"/>
      <c r="C38" s="51"/>
      <c r="D38" s="66"/>
    </row>
    <row r="39" spans="2:7">
      <c r="B39" s="67" t="s">
        <v>80</v>
      </c>
      <c r="D39" s="19"/>
    </row>
    <row r="40" spans="2:7">
      <c r="B40" t="s">
        <v>81</v>
      </c>
    </row>
    <row r="42" spans="2:7">
      <c r="B42" t="s">
        <v>82</v>
      </c>
    </row>
    <row r="44" spans="2:7">
      <c r="B44" s="68"/>
      <c r="C44" s="68"/>
      <c r="D44" s="68"/>
      <c r="E44" s="68"/>
      <c r="F44" s="68"/>
      <c r="G44" s="68"/>
    </row>
    <row r="46" spans="2:7">
      <c r="B46" s="68"/>
      <c r="C46" s="68"/>
      <c r="D46" s="68"/>
      <c r="E46" s="68"/>
      <c r="F46" s="68"/>
      <c r="G46" s="68"/>
    </row>
    <row r="48" spans="2:7">
      <c r="B48" s="68"/>
      <c r="C48" s="68"/>
      <c r="D48" s="68"/>
      <c r="E48" s="68"/>
      <c r="F48" s="68"/>
      <c r="G48" s="68"/>
    </row>
  </sheetData>
  <phoneticPr fontId="0" type="noConversion"/>
  <printOptions horizontalCentered="1"/>
  <pageMargins left="0.75" right="0.75" top="0.75" bottom="1" header="0.5" footer="0.5"/>
  <pageSetup scale="90" orientation="portrait" r:id="rId1"/>
  <headerFooter alignWithMargins="0">
    <oddFooter>&amp;R&amp;B&amp;B&amp;10Page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Hay Produce or Purchase Summary</vt:lpstr>
      <vt:lpstr>Data Cost Worksheet</vt:lpstr>
      <vt:lpstr>Hay Loss Calcualtor</vt:lpstr>
      <vt:lpstr>Data</vt:lpstr>
      <vt:lpstr>HAY</vt:lpstr>
      <vt:lpstr>loss</vt:lpstr>
      <vt:lpstr>'Data Cost Worksheet'!Print_Area</vt:lpstr>
      <vt:lpstr>'Hay Loss Calcualtor'!Print_Area</vt:lpstr>
      <vt:lpstr>'Hay Produce or Purchase Summary'!Print_Area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James McGrann</cp:lastModifiedBy>
  <cp:lastPrinted>2014-09-28T21:15:38Z</cp:lastPrinted>
  <dcterms:created xsi:type="dcterms:W3CDTF">2000-08-11T23:23:05Z</dcterms:created>
  <dcterms:modified xsi:type="dcterms:W3CDTF">2014-11-04T09:23:03Z</dcterms:modified>
</cp:coreProperties>
</file>