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\Documents\2016 TAMU Updates 8-5-2016\K. Preconditioning\"/>
    </mc:Choice>
  </mc:AlternateContent>
  <bookViews>
    <workbookView xWindow="120" yWindow="17" windowWidth="15180" windowHeight="9857"/>
  </bookViews>
  <sheets>
    <sheet name="1.Price Slide $Cwt." sheetId="12" r:id="rId1"/>
  </sheets>
  <definedNames>
    <definedName name="_xlnm.Print_Area" localSheetId="0">'1.Price Slide $Cwt.'!$B$2:$G$33</definedName>
  </definedNames>
  <calcPr calcId="162913"/>
</workbook>
</file>

<file path=xl/calcChain.xml><?xml version="1.0" encoding="utf-8"?>
<calcChain xmlns="http://schemas.openxmlformats.org/spreadsheetml/2006/main">
  <c r="G20" i="12" l="1"/>
  <c r="G19" i="12"/>
  <c r="G18" i="12"/>
  <c r="G17" i="12"/>
  <c r="G15" i="12"/>
  <c r="E15" i="12"/>
  <c r="E21" i="12" s="1"/>
  <c r="I13" i="12"/>
  <c r="I10" i="12"/>
  <c r="G10" i="12"/>
  <c r="D10" i="12"/>
  <c r="I9" i="12"/>
  <c r="G9" i="12"/>
  <c r="D9" i="12"/>
  <c r="I8" i="12"/>
  <c r="G8" i="12"/>
  <c r="D8" i="12"/>
  <c r="I7" i="12"/>
  <c r="G7" i="12"/>
  <c r="D7" i="12"/>
  <c r="K10" i="12" l="1"/>
  <c r="H10" i="12" s="1"/>
  <c r="L9" i="12"/>
  <c r="I19" i="12"/>
  <c r="K8" i="12"/>
  <c r="H8" i="12" s="1"/>
  <c r="L8" i="12" s="1"/>
  <c r="M8" i="12"/>
  <c r="I15" i="12"/>
  <c r="I16" i="12" s="1"/>
  <c r="L20" i="12"/>
  <c r="G23" i="12"/>
  <c r="K9" i="12"/>
  <c r="H9" i="12" s="1"/>
  <c r="M9" i="12" s="1"/>
  <c r="L10" i="12"/>
  <c r="M10" i="12"/>
  <c r="L12" i="12" l="1"/>
  <c r="E23" i="12" s="1"/>
  <c r="I20" i="12" s="1"/>
  <c r="I23" i="12" s="1"/>
  <c r="E25" i="12" s="1"/>
  <c r="E27" i="12" s="1"/>
  <c r="E29" i="12" s="1"/>
  <c r="M12" i="12"/>
  <c r="G21" i="12" s="1"/>
  <c r="L19" i="12" s="1"/>
  <c r="L23" i="12" s="1"/>
  <c r="G25" i="12" s="1"/>
  <c r="G27" i="12" s="1"/>
  <c r="G29" i="12" s="1"/>
  <c r="G31" i="12" s="1"/>
  <c r="G33" i="12" s="1"/>
</calcChain>
</file>

<file path=xl/sharedStrings.xml><?xml version="1.0" encoding="utf-8"?>
<sst xmlns="http://schemas.openxmlformats.org/spreadsheetml/2006/main" count="68" uniqueCount="46">
  <si>
    <t>$/Cwt.</t>
  </si>
  <si>
    <t>$/Cwt</t>
  </si>
  <si>
    <t>Lb./Head</t>
  </si>
  <si>
    <t xml:space="preserve"> High -Low</t>
  </si>
  <si>
    <t>Slide</t>
  </si>
  <si>
    <t xml:space="preserve">     Weight</t>
  </si>
  <si>
    <t xml:space="preserve"> Weight Range</t>
  </si>
  <si>
    <t>Average</t>
  </si>
  <si>
    <t xml:space="preserve">    Range</t>
  </si>
  <si>
    <t>Cents/Lb.</t>
  </si>
  <si>
    <t xml:space="preserve">       Slide</t>
  </si>
  <si>
    <t>Cattle Price Slide Calculator-------------------</t>
  </si>
  <si>
    <t xml:space="preserve">  Base Feeder Weight for Calculating Slide</t>
  </si>
  <si>
    <t>Calculation of Discounts or Premium</t>
  </si>
  <si>
    <t xml:space="preserve">  Tolerance Above Base Weight</t>
  </si>
  <si>
    <t>Heavy</t>
  </si>
  <si>
    <t xml:space="preserve">  Tolerance Below Base Weight</t>
  </si>
  <si>
    <t>Light</t>
  </si>
  <si>
    <t xml:space="preserve">  Price Slide  - Heaver Than Base Weight</t>
  </si>
  <si>
    <t xml:space="preserve">  Price Slide  - Lower Than Base Weight</t>
  </si>
  <si>
    <t>Slide Discount or Premium</t>
  </si>
  <si>
    <t>Net Payweight</t>
  </si>
  <si>
    <t>Preconditioned</t>
  </si>
  <si>
    <t>Unweaned Calf</t>
  </si>
  <si>
    <t>At Weaning</t>
  </si>
  <si>
    <t>Prices</t>
  </si>
  <si>
    <t>Cattle Prices</t>
  </si>
  <si>
    <t>Unweaned</t>
  </si>
  <si>
    <t>%</t>
  </si>
  <si>
    <t xml:space="preserve">Shrink When Sold  </t>
  </si>
  <si>
    <t>Weight of Calf</t>
  </si>
  <si>
    <t>Price Slide Discount (-) or Addition (+)</t>
  </si>
  <si>
    <t>Cattle Description</t>
  </si>
  <si>
    <t xml:space="preserve"> Wt.  Change</t>
  </si>
  <si>
    <t>Preconditioned Calf Price Weight Slide Using Market Price Data by Weight</t>
  </si>
  <si>
    <t>Net Gain</t>
  </si>
  <si>
    <t>Value per Head</t>
  </si>
  <si>
    <t>Difference in Value</t>
  </si>
  <si>
    <t>$/Hd.</t>
  </si>
  <si>
    <t xml:space="preserve">Value of Net Gain </t>
  </si>
  <si>
    <t>$/Lb.</t>
  </si>
  <si>
    <t>ADG</t>
  </si>
  <si>
    <t xml:space="preserve">     Days Fed</t>
  </si>
  <si>
    <t>Steers Cattle Fax TX</t>
  </si>
  <si>
    <t>Calculated Price Slide Based on Reported Cattle Prices Before Price Premium</t>
  </si>
  <si>
    <t>Net Price (Before Price Premium)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</si>
</sst>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[$$-409]#,##0.00_);[Red]\([$$-409]#,##0.00\)"/>
    <numFmt numFmtId="166" formatCode="[$$-409]#,##0_);[Red]\([$$-409]#,##0\)"/>
    <numFmt numFmtId="168" formatCode="[$-409]d\-mmm\-yy;@"/>
    <numFmt numFmtId="169" formatCode="_(* #,##0_);_(* \(#,##0\);_(* &quot;-&quot;??_);_(@_)"/>
    <numFmt numFmtId="170" formatCode="0.0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39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3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sz val="11"/>
      <color rgb="FF0000FF"/>
      <name val="Arial"/>
      <family val="2"/>
    </font>
    <font>
      <sz val="11"/>
      <color indexed="3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37" fontId="9" fillId="0" borderId="1" xfId="0" applyNumberFormat="1" applyFont="1" applyBorder="1" applyProtection="1">
      <protection locked="0"/>
    </xf>
    <xf numFmtId="164" fontId="3" fillId="0" borderId="0" xfId="0" applyNumberFormat="1" applyFont="1"/>
    <xf numFmtId="164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7" fontId="0" fillId="0" borderId="0" xfId="0" applyNumberFormat="1" applyProtection="1"/>
    <xf numFmtId="7" fontId="6" fillId="0" borderId="0" xfId="0" applyNumberFormat="1" applyFont="1" applyProtection="1"/>
    <xf numFmtId="165" fontId="5" fillId="0" borderId="0" xfId="0" applyNumberFormat="1" applyFont="1"/>
    <xf numFmtId="0" fontId="7" fillId="0" borderId="0" xfId="0" applyFont="1" applyAlignment="1">
      <alignment horizontal="center"/>
    </xf>
    <xf numFmtId="7" fontId="10" fillId="0" borderId="0" xfId="0" applyNumberFormat="1" applyFont="1" applyProtection="1"/>
    <xf numFmtId="0" fontId="10" fillId="0" borderId="0" xfId="0" applyFont="1"/>
    <xf numFmtId="0" fontId="3" fillId="0" borderId="0" xfId="0" applyFont="1" applyFill="1" applyAlignment="1">
      <alignment horizontal="center"/>
    </xf>
    <xf numFmtId="7" fontId="11" fillId="0" borderId="0" xfId="0" applyNumberFormat="1" applyFont="1" applyFill="1" applyProtection="1"/>
    <xf numFmtId="0" fontId="0" fillId="0" borderId="0" xfId="0" applyFill="1"/>
    <xf numFmtId="7" fontId="5" fillId="0" borderId="0" xfId="0" applyNumberFormat="1" applyFont="1"/>
    <xf numFmtId="37" fontId="5" fillId="0" borderId="0" xfId="0" applyNumberFormat="1" applyFont="1" applyBorder="1" applyProtection="1"/>
    <xf numFmtId="37" fontId="5" fillId="0" borderId="0" xfId="0" applyNumberFormat="1" applyFont="1"/>
    <xf numFmtId="165" fontId="6" fillId="0" borderId="0" xfId="0" applyNumberFormat="1" applyFont="1"/>
    <xf numFmtId="7" fontId="12" fillId="0" borderId="2" xfId="0" applyNumberFormat="1" applyFont="1" applyBorder="1" applyProtection="1">
      <protection locked="0"/>
    </xf>
    <xf numFmtId="37" fontId="9" fillId="0" borderId="3" xfId="0" applyNumberFormat="1" applyFont="1" applyBorder="1" applyProtection="1">
      <protection locked="0"/>
    </xf>
    <xf numFmtId="7" fontId="6" fillId="0" borderId="4" xfId="0" applyNumberFormat="1" applyFont="1" applyBorder="1" applyProtection="1"/>
    <xf numFmtId="7" fontId="6" fillId="0" borderId="0" xfId="0" applyNumberFormat="1" applyFont="1" applyBorder="1" applyProtection="1"/>
    <xf numFmtId="0" fontId="0" fillId="0" borderId="0" xfId="0" applyBorder="1" applyProtection="1"/>
    <xf numFmtId="0" fontId="0" fillId="0" borderId="5" xfId="0" applyBorder="1"/>
    <xf numFmtId="37" fontId="5" fillId="0" borderId="0" xfId="0" applyNumberFormat="1" applyFont="1" applyBorder="1"/>
    <xf numFmtId="0" fontId="16" fillId="0" borderId="0" xfId="0" applyFont="1"/>
    <xf numFmtId="165" fontId="16" fillId="0" borderId="0" xfId="0" applyNumberFormat="1" applyFont="1"/>
    <xf numFmtId="166" fontId="17" fillId="0" borderId="0" xfId="0" applyNumberFormat="1" applyFont="1" applyProtection="1">
      <protection locked="0"/>
    </xf>
    <xf numFmtId="169" fontId="5" fillId="0" borderId="0" xfId="1" applyNumberFormat="1" applyFont="1"/>
    <xf numFmtId="0" fontId="2" fillId="0" borderId="0" xfId="0" applyFont="1"/>
    <xf numFmtId="37" fontId="17" fillId="0" borderId="0" xfId="0" applyNumberFormat="1" applyFont="1" applyBorder="1" applyProtection="1">
      <protection locked="0"/>
    </xf>
    <xf numFmtId="0" fontId="6" fillId="2" borderId="0" xfId="0" applyFont="1" applyFill="1"/>
    <xf numFmtId="0" fontId="0" fillId="2" borderId="0" xfId="0" applyFill="1"/>
    <xf numFmtId="8" fontId="11" fillId="0" borderId="0" xfId="0" applyNumberFormat="1" applyFont="1" applyFill="1" applyProtection="1"/>
    <xf numFmtId="0" fontId="3" fillId="0" borderId="0" xfId="0" applyFont="1" applyAlignment="1">
      <alignment horizontal="center"/>
    </xf>
    <xf numFmtId="0" fontId="1" fillId="0" borderId="0" xfId="0" applyFont="1"/>
    <xf numFmtId="8" fontId="0" fillId="0" borderId="0" xfId="0" applyNumberFormat="1" applyProtection="1"/>
    <xf numFmtId="1" fontId="3" fillId="0" borderId="0" xfId="0" applyNumberFormat="1" applyFont="1"/>
    <xf numFmtId="166" fontId="8" fillId="0" borderId="0" xfId="0" applyNumberFormat="1" applyFont="1" applyProtection="1">
      <protection locked="0"/>
    </xf>
    <xf numFmtId="166" fontId="8" fillId="0" borderId="0" xfId="0" applyNumberFormat="1" applyFont="1" applyBorder="1" applyProtection="1">
      <protection locked="0"/>
    </xf>
    <xf numFmtId="166" fontId="18" fillId="0" borderId="1" xfId="0" applyNumberFormat="1" applyFont="1" applyBorder="1" applyProtection="1">
      <protection locked="0"/>
    </xf>
    <xf numFmtId="166" fontId="19" fillId="0" borderId="1" xfId="0" applyNumberFormat="1" applyFont="1" applyBorder="1" applyProtection="1">
      <protection locked="0"/>
    </xf>
    <xf numFmtId="166" fontId="20" fillId="0" borderId="0" xfId="0" applyNumberFormat="1" applyFont="1" applyProtection="1">
      <protection locked="0"/>
    </xf>
    <xf numFmtId="170" fontId="5" fillId="0" borderId="0" xfId="0" applyNumberFormat="1" applyFont="1"/>
    <xf numFmtId="165" fontId="1" fillId="0" borderId="0" xfId="0" applyNumberFormat="1" applyFont="1"/>
    <xf numFmtId="6" fontId="3" fillId="0" borderId="0" xfId="0" applyNumberFormat="1" applyFont="1"/>
    <xf numFmtId="8" fontId="3" fillId="0" borderId="0" xfId="0" applyNumberFormat="1" applyFont="1"/>
    <xf numFmtId="2" fontId="5" fillId="0" borderId="0" xfId="0" applyNumberFormat="1" applyFont="1"/>
    <xf numFmtId="168" fontId="8" fillId="0" borderId="2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8" fillId="0" borderId="6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protection locked="0"/>
    </xf>
    <xf numFmtId="0" fontId="0" fillId="0" borderId="7" xfId="0" applyBorder="1" applyAlignme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99FF99"/>
      <color rgb="FFCC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3"/>
  <sheetViews>
    <sheetView tabSelected="1" topLeftCell="A16" workbookViewId="0">
      <selection activeCell="A14" sqref="A14"/>
    </sheetView>
  </sheetViews>
  <sheetFormatPr defaultRowHeight="12.45" x14ac:dyDescent="0.3"/>
  <cols>
    <col min="1" max="1" width="3.23046875" customWidth="1"/>
    <col min="2" max="2" width="37.69140625" customWidth="1"/>
    <col min="3" max="3" width="8.84375" customWidth="1"/>
    <col min="5" max="6" width="12.15234375" customWidth="1"/>
    <col min="7" max="7" width="14.07421875" customWidth="1"/>
    <col min="12" max="12" width="11.3828125" customWidth="1"/>
  </cols>
  <sheetData>
    <row r="2" spans="2:16" ht="17.600000000000001" x14ac:dyDescent="0.4">
      <c r="B2" s="59" t="s">
        <v>34</v>
      </c>
      <c r="C2" s="60"/>
      <c r="D2" s="60"/>
      <c r="E2" s="60"/>
      <c r="F2" s="60"/>
      <c r="G2" s="60"/>
      <c r="H2" s="2"/>
      <c r="I2" s="2"/>
      <c r="J2" s="2"/>
      <c r="K2" s="2"/>
      <c r="L2" s="2"/>
      <c r="M2" s="2"/>
      <c r="N2" s="2"/>
      <c r="O2" s="2"/>
      <c r="P2" s="11"/>
    </row>
    <row r="3" spans="2:16" ht="22.75" x14ac:dyDescent="0.55000000000000004"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2:16" ht="15.45" x14ac:dyDescent="0.4">
      <c r="B4" s="1" t="s">
        <v>44</v>
      </c>
      <c r="I4" s="14" t="s">
        <v>25</v>
      </c>
      <c r="L4" s="45" t="s">
        <v>27</v>
      </c>
      <c r="M4" s="45" t="s">
        <v>22</v>
      </c>
    </row>
    <row r="5" spans="2:16" ht="15" x14ac:dyDescent="0.35">
      <c r="B5" s="13" t="s">
        <v>26</v>
      </c>
      <c r="C5" s="61" t="s">
        <v>43</v>
      </c>
      <c r="D5" s="62"/>
      <c r="E5" s="62"/>
      <c r="F5" s="63"/>
      <c r="G5" s="58">
        <v>42587</v>
      </c>
      <c r="H5" s="14" t="s">
        <v>4</v>
      </c>
      <c r="I5" s="14" t="s">
        <v>3</v>
      </c>
      <c r="K5" s="14" t="s">
        <v>4</v>
      </c>
      <c r="L5" s="4" t="s">
        <v>5</v>
      </c>
      <c r="M5" s="4" t="s">
        <v>5</v>
      </c>
    </row>
    <row r="6" spans="2:16" ht="15" x14ac:dyDescent="0.35">
      <c r="B6" s="13" t="s">
        <v>6</v>
      </c>
      <c r="C6" s="14"/>
      <c r="D6" s="14" t="s">
        <v>7</v>
      </c>
      <c r="E6" s="14" t="s">
        <v>1</v>
      </c>
      <c r="F6" s="14" t="s">
        <v>1</v>
      </c>
      <c r="G6" s="14" t="s">
        <v>7</v>
      </c>
      <c r="H6" s="14" t="s">
        <v>1</v>
      </c>
      <c r="I6" s="14" t="s">
        <v>8</v>
      </c>
      <c r="K6" s="14" t="s">
        <v>9</v>
      </c>
      <c r="L6" s="16" t="s">
        <v>10</v>
      </c>
      <c r="M6" s="16" t="s">
        <v>10</v>
      </c>
    </row>
    <row r="7" spans="2:16" ht="15" x14ac:dyDescent="0.35">
      <c r="B7" s="4">
        <v>400</v>
      </c>
      <c r="C7" s="4">
        <v>500</v>
      </c>
      <c r="D7" s="4">
        <f t="shared" ref="D7:D10" si="0">(B7+C7)/2</f>
        <v>450</v>
      </c>
      <c r="E7" s="48">
        <v>158</v>
      </c>
      <c r="F7" s="49">
        <v>172</v>
      </c>
      <c r="G7" s="17">
        <f t="shared" ref="G7:G10" si="1">(E7+F7)*0.5</f>
        <v>165</v>
      </c>
      <c r="H7" s="4"/>
      <c r="I7" s="17">
        <f t="shared" ref="I7:I10" si="2">F7-E7</f>
        <v>14</v>
      </c>
      <c r="K7" s="17"/>
    </row>
    <row r="8" spans="2:16" ht="15" x14ac:dyDescent="0.35">
      <c r="B8" s="4">
        <v>500</v>
      </c>
      <c r="C8" s="4">
        <v>600</v>
      </c>
      <c r="D8" s="4">
        <f t="shared" si="0"/>
        <v>550</v>
      </c>
      <c r="E8" s="48">
        <v>150</v>
      </c>
      <c r="F8" s="49">
        <v>162</v>
      </c>
      <c r="G8" s="27">
        <f t="shared" si="1"/>
        <v>156</v>
      </c>
      <c r="H8" s="17">
        <f>K8*100</f>
        <v>9</v>
      </c>
      <c r="I8" s="17">
        <f t="shared" si="2"/>
        <v>12</v>
      </c>
      <c r="K8" s="17">
        <f>(G7-G8)/100</f>
        <v>0.09</v>
      </c>
      <c r="L8" s="8">
        <f>IF($E$15&lt;=550,$H$8,0)</f>
        <v>9</v>
      </c>
      <c r="M8" s="8">
        <f>IF($G$15&lt;=550,$H$8,0)</f>
        <v>0</v>
      </c>
    </row>
    <row r="9" spans="2:16" ht="15" x14ac:dyDescent="0.35">
      <c r="B9" s="4">
        <v>600</v>
      </c>
      <c r="C9" s="4">
        <v>700</v>
      </c>
      <c r="D9" s="4">
        <f t="shared" si="0"/>
        <v>650</v>
      </c>
      <c r="E9" s="48">
        <v>145</v>
      </c>
      <c r="F9" s="48">
        <v>157</v>
      </c>
      <c r="G9" s="27">
        <f t="shared" si="1"/>
        <v>151</v>
      </c>
      <c r="H9" s="17">
        <f>K9*100</f>
        <v>5</v>
      </c>
      <c r="I9" s="17">
        <f t="shared" si="2"/>
        <v>12</v>
      </c>
      <c r="K9" s="17">
        <f>(G8-G9)/100</f>
        <v>0.05</v>
      </c>
      <c r="L9" s="8">
        <f>IF(AND($E$15&gt;=551,$E$15&lt;=650),$H$9,0)</f>
        <v>0</v>
      </c>
      <c r="M9" s="8">
        <f>IF(AND($G$15&gt;=551,$G$15&lt;=650),$H$9,0)</f>
        <v>5</v>
      </c>
    </row>
    <row r="10" spans="2:16" ht="15" x14ac:dyDescent="0.35">
      <c r="B10" s="4">
        <v>700</v>
      </c>
      <c r="C10" s="4">
        <v>800</v>
      </c>
      <c r="D10" s="4">
        <f t="shared" si="0"/>
        <v>750</v>
      </c>
      <c r="E10" s="37">
        <v>143</v>
      </c>
      <c r="F10" s="52">
        <v>153</v>
      </c>
      <c r="G10" s="17">
        <f t="shared" si="1"/>
        <v>148</v>
      </c>
      <c r="H10" s="17">
        <f>K10*100</f>
        <v>3</v>
      </c>
      <c r="I10" s="17">
        <f t="shared" si="2"/>
        <v>10</v>
      </c>
      <c r="K10" s="17">
        <f>(G9-G10)/100</f>
        <v>0.03</v>
      </c>
      <c r="L10" s="8">
        <f>IF(AND($E$15&gt;=651,$E$15&lt;=700),$H$10,0)</f>
        <v>0</v>
      </c>
      <c r="M10" s="8">
        <f>IF(AND($G$15&gt;=651,$G$15&lt;=700),$H$10,0)</f>
        <v>0</v>
      </c>
      <c r="N10" s="4"/>
    </row>
    <row r="11" spans="2:16" ht="15" x14ac:dyDescent="0.35">
      <c r="B11" s="4"/>
      <c r="C11" s="38"/>
      <c r="D11" s="4"/>
      <c r="E11" s="37"/>
      <c r="F11" s="37"/>
      <c r="G11" s="17"/>
      <c r="H11" s="17"/>
      <c r="I11" s="17"/>
      <c r="K11" s="17"/>
      <c r="L11" s="8"/>
      <c r="M11" s="8"/>
      <c r="N11" s="4"/>
    </row>
    <row r="12" spans="2:16" ht="15.45" x14ac:dyDescent="0.4">
      <c r="B12" s="4" t="s">
        <v>32</v>
      </c>
      <c r="C12" s="4"/>
      <c r="D12" s="4"/>
      <c r="E12" s="51" t="s">
        <v>27</v>
      </c>
      <c r="F12" s="37"/>
      <c r="G12" s="50" t="s">
        <v>22</v>
      </c>
      <c r="H12" s="17"/>
      <c r="I12" s="54" t="s">
        <v>33</v>
      </c>
      <c r="J12" s="17"/>
      <c r="L12" s="7">
        <f>SUM(L8:L10)</f>
        <v>9</v>
      </c>
      <c r="M12" s="7">
        <f>SUM(M8:M10)</f>
        <v>5</v>
      </c>
      <c r="N12" s="4"/>
    </row>
    <row r="13" spans="2:16" ht="15.45" x14ac:dyDescent="0.4">
      <c r="B13" s="4" t="s">
        <v>30</v>
      </c>
      <c r="C13" s="4"/>
      <c r="D13" s="10" t="s">
        <v>2</v>
      </c>
      <c r="E13" s="6">
        <v>550</v>
      </c>
      <c r="F13" s="39"/>
      <c r="G13" s="6">
        <v>627</v>
      </c>
      <c r="I13" s="53">
        <f>G13-E13</f>
        <v>77</v>
      </c>
      <c r="J13" s="17"/>
      <c r="L13" s="7"/>
      <c r="M13" s="7"/>
      <c r="N13" s="4"/>
    </row>
    <row r="14" spans="2:16" ht="15.45" x14ac:dyDescent="0.4">
      <c r="B14" s="4" t="s">
        <v>29</v>
      </c>
      <c r="D14" s="14" t="s">
        <v>28</v>
      </c>
      <c r="E14" s="6">
        <v>4</v>
      </c>
      <c r="G14" s="6">
        <v>2</v>
      </c>
      <c r="M14" s="18"/>
      <c r="N14" s="18"/>
    </row>
    <row r="15" spans="2:16" ht="15.45" x14ac:dyDescent="0.4">
      <c r="B15" s="1" t="s">
        <v>21</v>
      </c>
      <c r="C15" s="3"/>
      <c r="D15" s="44" t="s">
        <v>2</v>
      </c>
      <c r="E15" s="47">
        <f>E13*(1-E14*0.01)</f>
        <v>528</v>
      </c>
      <c r="G15" s="47">
        <f>G13*(1-G14*0.01)</f>
        <v>614.46</v>
      </c>
      <c r="H15" s="5"/>
      <c r="I15" s="53">
        <f>G15-E15</f>
        <v>86.460000000000036</v>
      </c>
      <c r="J15" s="36" t="s">
        <v>35</v>
      </c>
      <c r="K15" s="35"/>
      <c r="L15" s="5"/>
    </row>
    <row r="16" spans="2:16" ht="15.45" x14ac:dyDescent="0.4">
      <c r="B16" s="9" t="s">
        <v>11</v>
      </c>
      <c r="D16" s="9"/>
      <c r="E16" s="9"/>
      <c r="F16" s="3" t="s">
        <v>42</v>
      </c>
      <c r="G16" s="6">
        <v>45</v>
      </c>
      <c r="H16" s="5"/>
      <c r="I16" s="57">
        <f>I15/G16</f>
        <v>1.9213333333333342</v>
      </c>
      <c r="J16" s="4" t="s">
        <v>41</v>
      </c>
      <c r="K16" s="5"/>
    </row>
    <row r="17" spans="2:13" ht="22.75" x14ac:dyDescent="0.55000000000000004">
      <c r="B17" s="9" t="s">
        <v>23</v>
      </c>
      <c r="D17" s="10" t="s">
        <v>0</v>
      </c>
      <c r="E17" s="28">
        <v>160</v>
      </c>
      <c r="F17" s="12"/>
      <c r="G17" s="24">
        <f>E17</f>
        <v>160</v>
      </c>
      <c r="H17" s="5"/>
      <c r="I17" t="s">
        <v>24</v>
      </c>
      <c r="L17" t="s">
        <v>22</v>
      </c>
    </row>
    <row r="18" spans="2:13" ht="15.45" x14ac:dyDescent="0.4">
      <c r="B18" s="9" t="s">
        <v>12</v>
      </c>
      <c r="D18" s="10" t="s">
        <v>2</v>
      </c>
      <c r="E18" s="40">
        <v>550</v>
      </c>
      <c r="G18" s="25">
        <f>E18</f>
        <v>550</v>
      </c>
      <c r="H18" s="5"/>
      <c r="I18" s="15" t="s">
        <v>13</v>
      </c>
      <c r="L18" s="15" t="s">
        <v>13</v>
      </c>
    </row>
    <row r="19" spans="2:13" ht="15" x14ac:dyDescent="0.35">
      <c r="B19" s="9" t="s">
        <v>14</v>
      </c>
      <c r="D19" s="10" t="s">
        <v>2</v>
      </c>
      <c r="E19" s="6">
        <v>0</v>
      </c>
      <c r="G19" s="26">
        <f>E19</f>
        <v>0</v>
      </c>
      <c r="H19" s="19"/>
      <c r="I19" s="46">
        <f>IF(($E$15&gt;($E$18+$E$19)),(-$E$21*0.01*($E$15-$E$18)),0)</f>
        <v>0</v>
      </c>
      <c r="J19" t="s">
        <v>15</v>
      </c>
      <c r="L19" s="46">
        <f>IF(($G$15&gt;($G$18+$G$19)),(-$G$21*0.01*($G$15-$G$18)),0)</f>
        <v>-3.2230000000000021</v>
      </c>
      <c r="M19" t="s">
        <v>15</v>
      </c>
    </row>
    <row r="20" spans="2:13" ht="15" x14ac:dyDescent="0.35">
      <c r="B20" s="9" t="s">
        <v>16</v>
      </c>
      <c r="D20" s="10" t="s">
        <v>2</v>
      </c>
      <c r="E20" s="29">
        <v>0</v>
      </c>
      <c r="F20" s="33"/>
      <c r="G20" s="34">
        <f>E20</f>
        <v>0</v>
      </c>
      <c r="H20" s="19"/>
      <c r="I20" s="19">
        <f>IF(($E$15&lt;$E$18-$E$20),($E$23*0.01*($E$18-$E$15)),0)</f>
        <v>1.98</v>
      </c>
      <c r="J20" s="20" t="s">
        <v>17</v>
      </c>
      <c r="L20" s="19">
        <f>IF(($G$15&lt;$G$18-$G$20),($G$23*0.01*($G$18-$G$15)),0)</f>
        <v>0</v>
      </c>
      <c r="M20" s="20" t="s">
        <v>17</v>
      </c>
    </row>
    <row r="21" spans="2:13" ht="15.45" x14ac:dyDescent="0.4">
      <c r="B21" s="41" t="s">
        <v>18</v>
      </c>
      <c r="C21" s="42"/>
      <c r="D21" s="10" t="s">
        <v>0</v>
      </c>
      <c r="E21" s="30">
        <f>IF(E15&gt;=E18,L12,0)</f>
        <v>0</v>
      </c>
      <c r="F21" s="32"/>
      <c r="G21" s="31">
        <f>IF(G15&gt;=G18,M12,0)</f>
        <v>5</v>
      </c>
      <c r="H21" s="5"/>
      <c r="I21" s="19"/>
      <c r="J21" s="20"/>
    </row>
    <row r="22" spans="2:13" ht="15.45" x14ac:dyDescent="0.4">
      <c r="D22" s="10"/>
      <c r="E22" s="31"/>
      <c r="F22" s="32"/>
      <c r="G22" s="31"/>
      <c r="H22" s="5"/>
      <c r="I22" s="19"/>
      <c r="J22" s="20"/>
    </row>
    <row r="23" spans="2:13" ht="15.45" x14ac:dyDescent="0.4">
      <c r="B23" s="41" t="s">
        <v>19</v>
      </c>
      <c r="C23" s="42"/>
      <c r="D23" s="10" t="s">
        <v>0</v>
      </c>
      <c r="E23" s="31">
        <f>IF(E15&lt;=E18,L12,0)</f>
        <v>9</v>
      </c>
      <c r="F23" s="32"/>
      <c r="G23" s="31">
        <f>IF(G15&lt;=G18,M12,0)</f>
        <v>0</v>
      </c>
      <c r="H23" s="5"/>
      <c r="I23" s="46">
        <f>(I19+I20)</f>
        <v>1.98</v>
      </c>
      <c r="J23" t="s">
        <v>20</v>
      </c>
      <c r="L23" s="46">
        <f>(L19+L20)</f>
        <v>-3.2230000000000021</v>
      </c>
      <c r="M23" t="s">
        <v>20</v>
      </c>
    </row>
    <row r="24" spans="2:13" ht="15.45" x14ac:dyDescent="0.4">
      <c r="B24" s="9"/>
      <c r="D24" s="10"/>
      <c r="E24" s="31"/>
      <c r="F24" s="32"/>
      <c r="G24" s="31"/>
      <c r="H24" s="5"/>
      <c r="I24" s="46"/>
      <c r="L24" s="46"/>
    </row>
    <row r="25" spans="2:13" ht="15.45" x14ac:dyDescent="0.4">
      <c r="B25" s="1" t="s">
        <v>31</v>
      </c>
      <c r="D25" s="21" t="s">
        <v>0</v>
      </c>
      <c r="E25" s="43">
        <f>I23</f>
        <v>1.98</v>
      </c>
      <c r="F25" s="23"/>
      <c r="G25" s="43">
        <f>L23</f>
        <v>-3.2230000000000021</v>
      </c>
      <c r="H25" s="4"/>
    </row>
    <row r="26" spans="2:13" ht="15.45" x14ac:dyDescent="0.4">
      <c r="B26" s="1"/>
      <c r="D26" s="21"/>
      <c r="E26" s="43"/>
      <c r="F26" s="23"/>
      <c r="G26" s="43"/>
      <c r="H26" s="4"/>
    </row>
    <row r="27" spans="2:13" ht="15.45" x14ac:dyDescent="0.4">
      <c r="B27" s="1" t="s">
        <v>45</v>
      </c>
      <c r="D27" s="21" t="s">
        <v>0</v>
      </c>
      <c r="E27" s="22">
        <f>E17+E25</f>
        <v>161.97999999999999</v>
      </c>
      <c r="F27" s="23"/>
      <c r="G27" s="22">
        <f>G17+G25</f>
        <v>156.77699999999999</v>
      </c>
      <c r="H27" s="4"/>
      <c r="I27" s="23"/>
    </row>
    <row r="28" spans="2:13" ht="15.45" x14ac:dyDescent="0.4">
      <c r="B28" s="1"/>
      <c r="D28" s="21"/>
      <c r="E28" s="22"/>
      <c r="F28" s="23"/>
      <c r="G28" s="22"/>
      <c r="H28" s="4"/>
      <c r="I28" s="23"/>
    </row>
    <row r="29" spans="2:13" ht="15.45" x14ac:dyDescent="0.4">
      <c r="B29" s="1" t="s">
        <v>36</v>
      </c>
      <c r="C29" s="3"/>
      <c r="D29" s="21" t="s">
        <v>38</v>
      </c>
      <c r="E29" s="55">
        <f>E27*E15*0.01</f>
        <v>855.25439999999992</v>
      </c>
      <c r="F29" s="3"/>
      <c r="G29" s="55">
        <f>G27*G15*0.01</f>
        <v>963.33195420000004</v>
      </c>
    </row>
    <row r="30" spans="2:13" ht="15.45" x14ac:dyDescent="0.4">
      <c r="B30" s="1"/>
      <c r="C30" s="3"/>
      <c r="D30" s="21"/>
      <c r="E30" s="55"/>
      <c r="F30" s="3"/>
      <c r="G30" s="55"/>
    </row>
    <row r="31" spans="2:13" ht="15.45" x14ac:dyDescent="0.4">
      <c r="B31" s="1" t="s">
        <v>37</v>
      </c>
      <c r="D31" s="21" t="s">
        <v>38</v>
      </c>
      <c r="G31" s="55">
        <f>G29-E29</f>
        <v>108.07755420000012</v>
      </c>
    </row>
    <row r="33" spans="2:7" ht="15.45" x14ac:dyDescent="0.4">
      <c r="B33" s="1" t="s">
        <v>39</v>
      </c>
      <c r="C33" s="3"/>
      <c r="D33" s="21" t="s">
        <v>40</v>
      </c>
      <c r="E33" s="3"/>
      <c r="F33" s="3"/>
      <c r="G33" s="56">
        <f>G31/I15</f>
        <v>1.2500295419847338</v>
      </c>
    </row>
  </sheetData>
  <mergeCells count="2">
    <mergeCell ref="B2:G2"/>
    <mergeCell ref="C5:F5"/>
  </mergeCells>
  <pageMargins left="0.95" right="0.45" top="0.75" bottom="0.75" header="0.3" footer="0.3"/>
  <pageSetup scale="98" orientation="portrait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1.Price Slide $Cwt.</vt:lpstr>
      <vt:lpstr>'1.Price Slide $Cwt.'!Print_Area</vt:lpstr>
    </vt:vector>
  </TitlesOfParts>
  <Company>Agricultural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McGrann</dc:creator>
  <cp:lastModifiedBy>James McGrann</cp:lastModifiedBy>
  <cp:lastPrinted>2016-08-06T10:16:30Z</cp:lastPrinted>
  <dcterms:created xsi:type="dcterms:W3CDTF">2001-10-02T12:38:48Z</dcterms:created>
  <dcterms:modified xsi:type="dcterms:W3CDTF">2016-08-06T10:36:12Z</dcterms:modified>
</cp:coreProperties>
</file>