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defaultThemeVersion="124226"/>
  <mc:AlternateContent xmlns:mc="http://schemas.openxmlformats.org/markup-compatibility/2006">
    <mc:Choice Requires="x15">
      <x15ac:absPath xmlns:x15ac="http://schemas.microsoft.com/office/spreadsheetml/2010/11/ac" url="C:\Users\jim\Documents\2016 TAMU Updates 8-5-2016\K. Preconditioning\"/>
    </mc:Choice>
  </mc:AlternateContent>
  <bookViews>
    <workbookView xWindow="0" yWindow="0" windowWidth="16457" windowHeight="5820" tabRatio="1000"/>
  </bookViews>
  <sheets>
    <sheet name="1. CloseoutProfitSummary" sheetId="7" r:id="rId1"/>
    <sheet name="2. Graphs" sheetId="4" r:id="rId2"/>
    <sheet name="3. Definations" sheetId="6" r:id="rId3"/>
  </sheets>
  <definedNames>
    <definedName name="_xlnm.Print_Area" localSheetId="0">'1. CloseoutProfitSummary'!$A$1:$G$51</definedName>
    <definedName name="_xlnm.Print_Area" localSheetId="1">'2. Graphs'!$B$2:$H$38</definedName>
    <definedName name="_xlnm.Print_Area" localSheetId="2">'3. Definations'!$B$1:$B$55</definedName>
  </definedNames>
  <calcPr calcId="162913"/>
</workbook>
</file>

<file path=xl/calcChain.xml><?xml version="1.0" encoding="utf-8"?>
<calcChain xmlns="http://schemas.openxmlformats.org/spreadsheetml/2006/main">
  <c r="C23" i="7" l="1"/>
  <c r="F7" i="7"/>
  <c r="C4" i="7" l="1"/>
  <c r="D23" i="7" l="1"/>
  <c r="D8" i="7" l="1"/>
  <c r="F10" i="7"/>
  <c r="F12" i="7" s="1"/>
  <c r="C18" i="7" l="1"/>
  <c r="H17" i="7" l="1"/>
  <c r="C10" i="7"/>
  <c r="D10" i="7" l="1"/>
  <c r="G6" i="7"/>
  <c r="H18" i="7"/>
  <c r="D18" i="7"/>
  <c r="C21" i="7"/>
  <c r="D25" i="7"/>
  <c r="F19" i="7" l="1"/>
  <c r="D37" i="4" s="1"/>
  <c r="D20" i="7"/>
  <c r="D12" i="7"/>
  <c r="F14" i="7" l="1"/>
  <c r="C37" i="4" l="1"/>
  <c r="C26" i="7" l="1"/>
  <c r="D24" i="7"/>
  <c r="C42" i="7" l="1"/>
  <c r="D26" i="7"/>
  <c r="C28" i="7"/>
  <c r="C32" i="7" s="1"/>
  <c r="C30" i="7" l="1"/>
  <c r="F30" i="7" l="1"/>
  <c r="G30" i="7" s="1"/>
  <c r="D21" i="7" l="1"/>
  <c r="C22" i="7" s="1"/>
  <c r="D13" i="7"/>
  <c r="C14" i="7" s="1"/>
  <c r="D15" i="7" l="1"/>
  <c r="C34" i="7" s="1"/>
  <c r="F23" i="7" s="1"/>
  <c r="F24" i="7" s="1"/>
  <c r="B37" i="4" l="1"/>
  <c r="F26" i="7"/>
  <c r="F29" i="7" s="1"/>
  <c r="C15" i="7"/>
  <c r="C39" i="7"/>
  <c r="E37" i="4"/>
  <c r="I28" i="7"/>
  <c r="F39" i="7" s="1"/>
  <c r="F35" i="7"/>
  <c r="C43" i="7" l="1"/>
  <c r="C44" i="7" s="1"/>
  <c r="G13" i="7"/>
  <c r="F34" i="7"/>
  <c r="G14" i="7"/>
  <c r="F31" i="7"/>
  <c r="G9" i="7"/>
  <c r="F37" i="7"/>
  <c r="G12" i="7"/>
  <c r="F37" i="4"/>
  <c r="G19" i="7"/>
  <c r="G29" i="7"/>
  <c r="G23" i="7"/>
  <c r="G26" i="7"/>
  <c r="G24" i="7"/>
  <c r="C35" i="7" l="1"/>
  <c r="G37" i="7"/>
  <c r="C37" i="7"/>
  <c r="G31" i="7"/>
  <c r="D38" i="4"/>
  <c r="C38" i="4"/>
  <c r="E38" i="4"/>
  <c r="B38" i="4"/>
  <c r="F38" i="4" l="1"/>
</calcChain>
</file>

<file path=xl/sharedStrings.xml><?xml version="1.0" encoding="utf-8"?>
<sst xmlns="http://schemas.openxmlformats.org/spreadsheetml/2006/main" count="125" uniqueCount="121">
  <si>
    <t xml:space="preserve">     $/Head</t>
  </si>
  <si>
    <t>%</t>
  </si>
  <si>
    <t>Finance Cost</t>
  </si>
  <si>
    <t>Head Out</t>
  </si>
  <si>
    <t>Net Gain</t>
  </si>
  <si>
    <t>Days</t>
  </si>
  <si>
    <t>Direct Costs</t>
  </si>
  <si>
    <t>Indirect Cost</t>
  </si>
  <si>
    <t>Total Unit Cost</t>
  </si>
  <si>
    <t>Preconditioning Cost per Hd./Out</t>
  </si>
  <si>
    <t>Total Finance Cost</t>
  </si>
  <si>
    <r>
      <rPr>
        <b/>
        <sz val="11"/>
        <rFont val="Times New Roman"/>
        <family val="1"/>
      </rPr>
      <t xml:space="preserve"> Total Cost and Total Unit Cost (TUC) includes:</t>
    </r>
    <r>
      <rPr>
        <sz val="11"/>
        <rFont val="Times New Roman"/>
        <family val="1"/>
      </rPr>
      <t xml:space="preserve"> 1. Direct costs, 2. Indirect costs including general and administrative (G&amp;A) and management costs including owner operating management compensation and 3. Finance. When costs are complete TUC is consistent with the total business income statement or profit and loss (P&amp;L) statement.   </t>
    </r>
  </si>
  <si>
    <r>
      <rPr>
        <b/>
        <sz val="11"/>
        <rFont val="Times New Roman"/>
        <family val="1"/>
      </rPr>
      <t xml:space="preserve">Indirect Costs or overhead </t>
    </r>
    <r>
      <rPr>
        <sz val="11"/>
        <rFont val="Times New Roman"/>
        <family val="1"/>
      </rPr>
      <t>are</t>
    </r>
    <r>
      <rPr>
        <b/>
        <sz val="11"/>
        <rFont val="Times New Roman"/>
        <family val="1"/>
      </rPr>
      <t xml:space="preserve"> </t>
    </r>
    <r>
      <rPr>
        <sz val="11"/>
        <rFont val="Times New Roman"/>
        <family val="1"/>
      </rPr>
      <t xml:space="preserve">costs that can’t be assigned directly to a production activity. Many indirect costs are fixed costs. Indirect costs continue irrespective of the level of production activities. Depreciation, repair and maintenance of vehicles, machinery and equipment, labor and management, property tax are examples of indirect costs. </t>
    </r>
    <r>
      <rPr>
        <b/>
        <sz val="11"/>
        <rFont val="Times New Roman"/>
        <family val="1"/>
      </rPr>
      <t xml:space="preserve">General and Administrative Cost (G&amp;A) are indirect </t>
    </r>
    <r>
      <rPr>
        <sz val="11"/>
        <rFont val="Times New Roman"/>
        <family val="1"/>
      </rPr>
      <t>costs that all businesses incur to cover bookkeeping, professional fees, insurance, office supplies, computer services, phone and utility costs and business travel. Administrative cost includes the salary and payroll for support personnel. Owner operator withdrawals are indirect costs. Often ignored is management time required for retained ownership activity. Retained ownership should pay part of business indirect costs. For feedyards one reason why it so important to keep pens fill is indirect costs go on they are fixed costs, whether the yard is fill or 25% empty. Meaning they go on even if cattle activities are reduced.</t>
    </r>
  </si>
  <si>
    <t xml:space="preserve">Key Definitions Used In Preconditioning Evaluation* </t>
  </si>
  <si>
    <r>
      <t xml:space="preserve"> </t>
    </r>
    <r>
      <rPr>
        <b/>
        <sz val="11"/>
        <rFont val="Times New Roman"/>
        <family val="1"/>
      </rPr>
      <t xml:space="preserve">Owner Operator Labor and Management </t>
    </r>
    <r>
      <rPr>
        <sz val="11"/>
        <rFont val="Times New Roman"/>
        <family val="1"/>
      </rPr>
      <t>compensation should be included in the production cost calculation at a level equivalent to the salary required to hire a non-family member to provide an equivalent service.  Compensation in excess of this amount must be considered capital distributions in order to reconcile the retained earnings and statement of cash flows.  This makes a sole proprietors cost comparable to a corporate business’s cost calculation.  Owner manager costs need to be included in production costs. Many sole proprietor businesses have withdrawals for family living. Withdrawals beyond an equivalent to the salary would be an equity withdrawal on a production cost.</t>
    </r>
  </si>
  <si>
    <r>
      <t>Breakeven Cost</t>
    </r>
    <r>
      <rPr>
        <sz val="11"/>
        <rFont val="Times New Roman"/>
        <family val="1"/>
      </rPr>
      <t xml:space="preserve"> is a cost component divided by the amount of saleable product.  The costs included </t>
    </r>
    <r>
      <rPr>
        <b/>
        <sz val="11"/>
        <rFont val="Times New Roman"/>
        <family val="1"/>
      </rPr>
      <t xml:space="preserve">must be defined before </t>
    </r>
    <r>
      <rPr>
        <sz val="11"/>
        <rFont val="Times New Roman"/>
        <family val="1"/>
      </rPr>
      <t xml:space="preserve">a breakeven can provide useful information to a decision maker.  </t>
    </r>
    <r>
      <rPr>
        <b/>
        <sz val="11"/>
        <rFont val="Times New Roman"/>
        <family val="1"/>
      </rPr>
      <t>A break-even that does not cover full cost is very misleading.</t>
    </r>
    <r>
      <rPr>
        <sz val="11"/>
        <rFont val="Times New Roman"/>
        <family val="1"/>
      </rPr>
      <t xml:space="preserve">  Feedyards never calculate a “full cost” breakeven.  It is a feedyard direct cost  breakeven.  Producers must add to direct costs full cost of the feeder and the business’s general and administrative (G &amp; A) and finance costs. They must have </t>
    </r>
    <r>
      <rPr>
        <b/>
        <sz val="11"/>
        <rFont val="Times New Roman"/>
        <family val="1"/>
      </rPr>
      <t>total unit cost</t>
    </r>
    <r>
      <rPr>
        <sz val="11"/>
        <rFont val="Times New Roman"/>
        <family val="1"/>
      </rPr>
      <t xml:space="preserve"> to have a true measure of profitability. Having G&amp;A and actual interest cost will mean the stocker profitability and TUC is consistent with the total business income statement or profit and loss (P&amp;L) statement. </t>
    </r>
    <r>
      <rPr>
        <b/>
        <sz val="11"/>
        <rFont val="Times New Roman"/>
        <family val="1"/>
      </rPr>
      <t>If a business that only breakeven it will fail</t>
    </r>
    <r>
      <rPr>
        <sz val="11"/>
        <rFont val="Times New Roman"/>
        <family val="1"/>
      </rPr>
      <t>. Equity will not grow. All projections need to report conditions for a profit margin above TUC to insure profitable options are chosen.</t>
    </r>
  </si>
  <si>
    <t>% of TUC</t>
  </si>
  <si>
    <r>
      <t>Direct Expenses</t>
    </r>
    <r>
      <rPr>
        <sz val="11"/>
        <rFont val="Times New Roman"/>
        <family val="1"/>
      </rPr>
      <t xml:space="preserve"> are expense items that are directly related to production activity such as grazing, feed, custom yardage, health, veterinary services, and cattle cost.</t>
    </r>
  </si>
  <si>
    <t xml:space="preserve">                 Date of Analysis</t>
  </si>
  <si>
    <t>Shrink if Sold at Weaning - %</t>
  </si>
  <si>
    <t>Include veterinary services and consultation.</t>
  </si>
  <si>
    <t>Market Price off the Cow $/Cwt.</t>
  </si>
  <si>
    <t>Health &amp; Treatment Cost/Hd.</t>
  </si>
  <si>
    <t>Marketing Cost - Commission %</t>
  </si>
  <si>
    <t xml:space="preserve"> Days In Preconditioned</t>
  </si>
  <si>
    <t>Freight &amp; Marketing Cost - Per Head</t>
  </si>
  <si>
    <t xml:space="preserve"> Feed Cost per day</t>
  </si>
  <si>
    <t>Net Price - $/Cwt.</t>
  </si>
  <si>
    <t>Net Value at Weaning - Unweaned</t>
  </si>
  <si>
    <t>Total Direct Costs - $/Hd.</t>
  </si>
  <si>
    <t>Indirect Costs</t>
  </si>
  <si>
    <t xml:space="preserve"> Facilities &amp; Indirect /Day</t>
  </si>
  <si>
    <t xml:space="preserve"> Management &amp; Labor/Day</t>
  </si>
  <si>
    <t>Total Indirect Cost - $/Hd.</t>
  </si>
  <si>
    <t>Include indirect or overhead costs see the definition sheet.</t>
  </si>
  <si>
    <t>Finance</t>
  </si>
  <si>
    <t>Includes labor and management for all activities - preweaning to preconditioned.</t>
  </si>
  <si>
    <t xml:space="preserve"> Interest Rate</t>
  </si>
  <si>
    <t>Total Added Cost - $/Hd.</t>
  </si>
  <si>
    <t>Annualized investment is weaned calf value plus 1/2 of non-cattle cost adjusted for days in preconditioning divided by 365.</t>
  </si>
  <si>
    <t>Marketing Cost - Commission - %</t>
  </si>
  <si>
    <t xml:space="preserve"> Net Value at Weaning - $/Hd.</t>
  </si>
  <si>
    <t>&lt;------</t>
  </si>
  <si>
    <t>Total Unit Cost - TUC</t>
  </si>
  <si>
    <t>Preconditioned Sale Value</t>
  </si>
  <si>
    <t>Net Value at Weaning - Unweaned Calf</t>
  </si>
  <si>
    <t>Preconditioned Sales Value - $/Hd.</t>
  </si>
  <si>
    <t>SUMMARY</t>
  </si>
  <si>
    <t>Annualized Investment - $/Hd.</t>
  </si>
  <si>
    <t xml:space="preserve">  Increase In Calf Value</t>
  </si>
  <si>
    <t>Profit Plus Interest</t>
  </si>
  <si>
    <t xml:space="preserve">  Added Preconditioning Cost</t>
  </si>
  <si>
    <t>Return on Investment - ROI</t>
  </si>
  <si>
    <t>Value of Gain - $/Lb.</t>
  </si>
  <si>
    <t>Cost of Gain - $/Lb.</t>
  </si>
  <si>
    <t>ROI=(Profit +Interest)/Annualized Investment)</t>
  </si>
  <si>
    <t xml:space="preserve">Closeout Profitability and Return on Investment (ROI) for Raised Calf Preconditioning </t>
  </si>
  <si>
    <t xml:space="preserve"> Estimated price roll back do the increase in weight - $/Cwt.</t>
  </si>
  <si>
    <t xml:space="preserve"> Estimated price premium paid for preconditioning over unweaned calves - $/Cwt.</t>
  </si>
  <si>
    <t>Closeout Definitions</t>
  </si>
  <si>
    <r>
      <t>Average Daily Gain (ADG)</t>
    </r>
    <r>
      <rPr>
        <sz val="11"/>
        <rFont val="Times New Roman"/>
        <family val="1"/>
      </rPr>
      <t xml:space="preserve"> is the net payweight weight gain divided by head days. This weight is adjusted for death loss (deads are in) as only live cattle payweight are counted.  Average daily gain is total saleable net gain divided by head days fed.</t>
    </r>
  </si>
  <si>
    <r>
      <t>Direct Costs</t>
    </r>
    <r>
      <rPr>
        <sz val="11"/>
        <rFont val="Times New Roman"/>
        <family val="1"/>
      </rPr>
      <t xml:space="preserve"> are expense items that are directly related to production activity such as feed, yardage, health and feeder cost. All retained ownership costs in feedyards are direct costs. </t>
    </r>
  </si>
  <si>
    <r>
      <t>Cattle Owner Management</t>
    </r>
    <r>
      <rPr>
        <sz val="11"/>
        <rFont val="Times New Roman"/>
        <family val="1"/>
      </rPr>
      <t xml:space="preserve"> cost or compensation should be included in the production cost calculation at the manager’s salary lever or a level equivalent to the salary required hiring a non-family member to provide an equivalent service. Cattle owner’s management costs need to be included in costs as compensation for feeding and marketing decisions. </t>
    </r>
  </si>
  <si>
    <r>
      <t xml:space="preserve">Freight Shrink </t>
    </r>
    <r>
      <rPr>
        <sz val="11"/>
        <rFont val="Times New Roman"/>
        <family val="1"/>
      </rPr>
      <t xml:space="preserve">is the extra shrink calves suffer when they travel long distances. The time and feed required to recover will reduce performance and increase cost. This should be a factor of consideration in reviewing and comparing close outs.  </t>
    </r>
  </si>
  <si>
    <r>
      <t xml:space="preserve">Freight or Trucking Costs </t>
    </r>
    <r>
      <rPr>
        <sz val="11"/>
        <rFont val="Times New Roman"/>
        <family val="1"/>
      </rPr>
      <t>are a marketing cost</t>
    </r>
    <r>
      <rPr>
        <b/>
        <sz val="11"/>
        <rFont val="Times New Roman"/>
        <family val="1"/>
      </rPr>
      <t xml:space="preserve"> </t>
    </r>
    <r>
      <rPr>
        <sz val="11"/>
        <rFont val="Times New Roman"/>
        <family val="1"/>
      </rPr>
      <t>and reduce the gross revenue or the net payweight price received for cattle.</t>
    </r>
    <r>
      <rPr>
        <b/>
        <sz val="11"/>
        <rFont val="Times New Roman"/>
        <family val="1"/>
      </rPr>
      <t xml:space="preserve"> </t>
    </r>
    <r>
      <rPr>
        <sz val="11"/>
        <rFont val="Times New Roman"/>
        <family val="1"/>
      </rPr>
      <t>They should not be includes as a cost of gain.</t>
    </r>
  </si>
  <si>
    <r>
      <t xml:space="preserve">General and Administrative Cost (G&amp;A) </t>
    </r>
    <r>
      <rPr>
        <sz val="11"/>
        <rFont val="Times New Roman"/>
        <family val="1"/>
      </rPr>
      <t>is the costs that all business incurs to cover book keeping, professional fees, insurance, office supplies, computer services, phone and other utilities cost. Administrative cost includes the salary and payroll for hired of owner management. There is management time spent on planning, implementation and marketing issues for the cattle feeding retained ownership activity.</t>
    </r>
  </si>
  <si>
    <r>
      <t xml:space="preserve">Indirect Costs </t>
    </r>
    <r>
      <rPr>
        <sz val="11"/>
        <rFont val="Times New Roman"/>
        <family val="1"/>
      </rPr>
      <t>are</t>
    </r>
    <r>
      <rPr>
        <b/>
        <sz val="11"/>
        <rFont val="Times New Roman"/>
        <family val="1"/>
      </rPr>
      <t xml:space="preserve"> </t>
    </r>
    <r>
      <rPr>
        <sz val="11"/>
        <rFont val="Times New Roman"/>
        <family val="1"/>
      </rPr>
      <t>the costs the feedyard incurs</t>
    </r>
    <r>
      <rPr>
        <b/>
        <sz val="11"/>
        <rFont val="Times New Roman"/>
        <family val="1"/>
      </rPr>
      <t xml:space="preserve"> </t>
    </r>
    <r>
      <rPr>
        <sz val="11"/>
        <rFont val="Times New Roman"/>
        <family val="1"/>
      </rPr>
      <t xml:space="preserve">and are covered by the head day yardage charged to the customers cost. Indirect costs include ownership and operating cost of facilities. Depreciation, repair, maintenance, of the yard vehicles, machinery and equipment, labor and management, utilities, property tax are examples of operating costs. General and administrative costs are indirect cost. </t>
    </r>
    <r>
      <rPr>
        <b/>
        <sz val="11"/>
        <rFont val="Times New Roman"/>
        <family val="1"/>
      </rPr>
      <t xml:space="preserve"> </t>
    </r>
    <r>
      <rPr>
        <sz val="11"/>
        <rFont val="Times New Roman"/>
        <family val="1"/>
      </rPr>
      <t>One reason why</t>
    </r>
    <r>
      <rPr>
        <b/>
        <sz val="11"/>
        <rFont val="Times New Roman"/>
        <family val="1"/>
      </rPr>
      <t xml:space="preserve"> </t>
    </r>
    <r>
      <rPr>
        <sz val="11"/>
        <rFont val="Times New Roman"/>
        <family val="1"/>
      </rPr>
      <t xml:space="preserve">it so important to keep pens fill is many indirect costs go on, are fixed costs, whether the yard is fill or 25% empty.         </t>
    </r>
  </si>
  <si>
    <r>
      <t>Payweight Price</t>
    </r>
    <r>
      <rPr>
        <sz val="11"/>
        <rFont val="Times New Roman"/>
        <family val="1"/>
      </rPr>
      <t xml:space="preserve"> is the net income from sale after adjustments for freight and marketing costs.  Payweight is the net weight after shrinkage for the cattle.</t>
    </r>
  </si>
  <si>
    <r>
      <t>Marketing Margin</t>
    </r>
    <r>
      <rPr>
        <sz val="11"/>
        <rFont val="Times New Roman"/>
        <family val="1"/>
      </rPr>
      <t xml:space="preserve"> is the initial feeder payweight times the roll back or roll up in price or the positive or negative margin between initial feeder price and the finished cattle sales price.</t>
    </r>
  </si>
  <si>
    <r>
      <t>Net Payweight Gain</t>
    </r>
    <r>
      <rPr>
        <sz val="11"/>
        <rFont val="Times New Roman"/>
        <family val="1"/>
      </rPr>
      <t xml:space="preserve"> is the difference between net sales or payweight and weaning weight.</t>
    </r>
  </si>
  <si>
    <r>
      <t>Net Payweight Sales Revenue</t>
    </r>
    <r>
      <rPr>
        <sz val="11"/>
        <rFont val="Times New Roman"/>
        <family val="1"/>
      </rPr>
      <t xml:space="preserve"> is the revenue received per cwt after shrink and all freight and marketing costs are accounted for.</t>
    </r>
  </si>
  <si>
    <r>
      <t>Payweight In</t>
    </r>
    <r>
      <rPr>
        <sz val="11"/>
        <rFont val="Times New Roman"/>
        <family val="1"/>
      </rPr>
      <t xml:space="preserve"> is the net beginning payweight weight. Off truck weight at arrival at the feedyard </t>
    </r>
  </si>
  <si>
    <t xml:space="preserve">is irrelevant in cattle feeding production and economic performance analysis. As its payweights that counts in the end. </t>
  </si>
  <si>
    <r>
      <t xml:space="preserve">Payweight Out </t>
    </r>
    <r>
      <rPr>
        <sz val="11"/>
        <rFont val="Times New Roman"/>
        <family val="1"/>
      </rPr>
      <t>is the net weight out after shrinkage (deads are in).  In other words, it is net-to-net payweight. Feedyard performance with deads out is wrong and just distorts reality.</t>
    </r>
  </si>
  <si>
    <r>
      <t>Preconditioning and Backgrounding</t>
    </r>
    <r>
      <rPr>
        <sz val="11"/>
        <rFont val="Times New Roman"/>
        <family val="1"/>
      </rPr>
      <t xml:space="preserve"> is often used interchangeably.  This is the phase of production between weaning and selling or transferring to a feeder or finishing phase of production.  Preconditioning is a 30-60 day period.  Backgrounding is normally used to describe cattle that are confinement fed for a longer period between weaning and sale as feeders.</t>
    </r>
  </si>
  <si>
    <r>
      <t>Profit (Loss)</t>
    </r>
    <r>
      <rPr>
        <sz val="11"/>
        <rFont val="Times New Roman"/>
        <family val="1"/>
      </rPr>
      <t xml:space="preserve"> care must be exercised in reading reports in the cattle sector labeling the value profit or loss.  Most frequently in feedyard and other cattle reporting, these numbers are gross margins (gross revenue minus direct feedyard costs) and do not include overhead and owner labor and management costs, which are required to calculate a true profit or return to business equity. Reports are inconsistence is how interest costs are included.</t>
    </r>
  </si>
  <si>
    <r>
      <t xml:space="preserve">Rate of Return on Investment (ROI) </t>
    </r>
    <r>
      <rPr>
        <sz val="11"/>
        <rFont val="Times New Roman"/>
        <family val="1"/>
      </rPr>
      <t>can also be called return on assets.  This ratio gives an indication of how productively the assets are being utilized.  A low return on assets could indicate inefficiencies in the use of assets; low net income due high cattle cost, high feed costs, poor production performance or low cattle sales price or a combination of these factors. See annualized net return on investment above.</t>
    </r>
  </si>
  <si>
    <r>
      <t xml:space="preserve">Roll Back </t>
    </r>
    <r>
      <rPr>
        <sz val="11"/>
        <rFont val="Times New Roman"/>
        <family val="1"/>
      </rPr>
      <t xml:space="preserve">is a term to describe the difference between the net payweight price of finished cattle and their payweight feeder purchase price or cost. This is the cost per cwt. weight on the beginning weight that has to be overcome by cost of gain to make a profit.  </t>
    </r>
    <r>
      <rPr>
        <b/>
        <sz val="11"/>
        <rFont val="Times New Roman"/>
        <family val="1"/>
      </rPr>
      <t xml:space="preserve"> </t>
    </r>
  </si>
  <si>
    <r>
      <t xml:space="preserve">Sunk Cost – </t>
    </r>
    <r>
      <rPr>
        <sz val="11"/>
        <rFont val="Times New Roman"/>
        <family val="1"/>
      </rPr>
      <t>is</t>
    </r>
    <r>
      <rPr>
        <b/>
        <sz val="11"/>
        <rFont val="Times New Roman"/>
        <family val="1"/>
      </rPr>
      <t xml:space="preserve"> </t>
    </r>
    <r>
      <rPr>
        <sz val="11"/>
        <rFont val="Times New Roman"/>
        <family val="1"/>
      </rPr>
      <t>used</t>
    </r>
    <r>
      <rPr>
        <b/>
        <sz val="11"/>
        <rFont val="Times New Roman"/>
        <family val="1"/>
      </rPr>
      <t xml:space="preserve"> </t>
    </r>
    <r>
      <rPr>
        <sz val="11"/>
        <rFont val="Times New Roman"/>
        <family val="1"/>
      </rPr>
      <t>to describe a cost that has incurred or has taken place that cannot be reversed.</t>
    </r>
    <r>
      <rPr>
        <b/>
        <sz val="11"/>
        <rFont val="Times New Roman"/>
        <family val="1"/>
      </rPr>
      <t xml:space="preserve"> </t>
    </r>
    <r>
      <rPr>
        <sz val="11"/>
        <rFont val="Times New Roman"/>
        <family val="1"/>
      </rPr>
      <t>At the weaning time the costs to produce the calf are sunk costs. These costs do not determine if the weaned calves should be retained or not. It’s a question will the added revenue be greater than the added costs</t>
    </r>
    <r>
      <rPr>
        <b/>
        <sz val="11"/>
        <rFont val="Times New Roman"/>
        <family val="1"/>
      </rPr>
      <t xml:space="preserve"> </t>
    </r>
    <r>
      <rPr>
        <sz val="11"/>
        <rFont val="Times New Roman"/>
        <family val="1"/>
      </rPr>
      <t>from retained ownership in greater than just selling the unweaned calf.</t>
    </r>
  </si>
  <si>
    <r>
      <t>Total Unrealized Sales Value</t>
    </r>
    <r>
      <rPr>
        <sz val="11"/>
        <rFont val="Times New Roman"/>
        <family val="1"/>
      </rPr>
      <t xml:space="preserve"> (opportunity cost) is the net sales revenue that is projected if the calves are sold at weaning after shrink and marketing costs.  The weight, price and marketing costs are critical in determining net payweight and payweight price.</t>
    </r>
  </si>
  <si>
    <t xml:space="preserve">                                  Head In </t>
  </si>
  <si>
    <t>Preconditioned Net Sale Price/Cwt.</t>
  </si>
  <si>
    <t xml:space="preserve">Net  ADG </t>
  </si>
  <si>
    <t xml:space="preserve">       $/Cwt.</t>
  </si>
  <si>
    <t xml:space="preserve">       $/Head</t>
  </si>
  <si>
    <t>Net Sales Weight -Total &amp; Per Hd.</t>
  </si>
  <si>
    <t>Preconditioned - Net Sales</t>
  </si>
  <si>
    <t>Preconditioned Weight</t>
  </si>
  <si>
    <t>Shrink When Sold Preconditioned</t>
  </si>
  <si>
    <t>Weaned Weight &amp; Wt./Head</t>
  </si>
  <si>
    <t>Net Payweight of Sale &amp; Wt./Head</t>
  </si>
  <si>
    <t>____________________________________________________________________________________________________________________</t>
  </si>
  <si>
    <t>Death Loss</t>
  </si>
  <si>
    <t xml:space="preserve">Preconditioning Vac. </t>
  </si>
  <si>
    <t xml:space="preserve">    $/Cwt.</t>
  </si>
  <si>
    <t>Gross Income</t>
  </si>
  <si>
    <t>Total Profit (Loss)</t>
  </si>
  <si>
    <t>Profit (Loss) - $/Head</t>
  </si>
  <si>
    <t>Profit (Loss) per Head &amp; Cwt.</t>
  </si>
  <si>
    <r>
      <t>Price Slide</t>
    </r>
    <r>
      <rPr>
        <sz val="11"/>
        <rFont val="Times New Roman"/>
        <family val="1"/>
      </rPr>
      <t xml:space="preserve"> is a price adjustment for a weight that differs from the base weight.  It is very common for feeder and feeder buyers to include a price slide to the agreement to protect the price they pay for cattle at the base contract weight.  If the weight exceeds the base then a deduction is made.  </t>
    </r>
  </si>
  <si>
    <t>Health &amp; Feed Direct Costs</t>
  </si>
  <si>
    <t xml:space="preserve"> Per Hd.</t>
  </si>
  <si>
    <t>Totals for Group of Calves</t>
  </si>
  <si>
    <t>Preconditioned Sales Date</t>
  </si>
  <si>
    <t xml:space="preserve">   Lb./Head Out</t>
  </si>
  <si>
    <t>Price Roll Back From Weaned - $/Cwt.*</t>
  </si>
  <si>
    <t>The profitability of the preconditioning says nothing about the profitability of the cow-calf activity at unweaned calf value.</t>
  </si>
  <si>
    <t>*Price role back is from price weight slide, change in the precondition calf price and the premium paid for preconditioning.</t>
  </si>
  <si>
    <r>
      <t xml:space="preserve">Facilities or Yardage Cost </t>
    </r>
    <r>
      <rPr>
        <sz val="11"/>
        <rFont val="Times New Roman"/>
        <family val="1"/>
      </rPr>
      <t>is</t>
    </r>
    <r>
      <rPr>
        <b/>
        <sz val="11"/>
        <rFont val="Times New Roman"/>
        <family val="1"/>
      </rPr>
      <t xml:space="preserve"> </t>
    </r>
    <r>
      <rPr>
        <sz val="11"/>
        <rFont val="Times New Roman"/>
        <family val="1"/>
      </rPr>
      <t>used as an expression indirect cost that include ownership and operating cost of the feedyard and general and administrative (G&amp;A) costs. These costs are and charged on a per head basis to individual lots. The sum of direct costs and yardage when combined with financing cost would be the feedyard’s total unit cost. Some feedyard’s mark up feed to cover all or a portion of yardage costs.</t>
    </r>
  </si>
  <si>
    <r>
      <rPr>
        <b/>
        <sz val="11"/>
        <rFont val="Times New Roman"/>
        <family val="1"/>
      </rPr>
      <t>Profitability</t>
    </r>
    <r>
      <rPr>
        <sz val="11"/>
        <rFont val="Times New Roman"/>
        <family val="1"/>
      </rPr>
      <t xml:space="preserve"> is the ability of the ranch production and marketing activity to generate income in excess of </t>
    </r>
    <r>
      <rPr>
        <b/>
        <sz val="11"/>
        <rFont val="Times New Roman"/>
        <family val="1"/>
      </rPr>
      <t>total unit costs</t>
    </r>
    <r>
      <rPr>
        <sz val="11"/>
        <rFont val="Times New Roman"/>
        <family val="1"/>
      </rPr>
      <t>.  Profit is the net to equity capital. A profitable business has equity growth reported in the income statement as net ranch accrual income and balance sheet equity as retained earnings and change in equity.</t>
    </r>
  </si>
  <si>
    <t>Calves Unweaned Value</t>
  </si>
  <si>
    <t xml:space="preserve"> Total Feed Cost/Hd.</t>
  </si>
  <si>
    <t xml:space="preserve"> Other Costs per Head In</t>
  </si>
  <si>
    <t>Version 2/6/2016</t>
  </si>
  <si>
    <t>Freight &amp; Marketing Cost &amp; Per Head</t>
  </si>
  <si>
    <t>Total Sales Revenue &amp; Per Cwt.</t>
  </si>
  <si>
    <t>Special Preconditioned Calf Sale Example</t>
  </si>
  <si>
    <t>Notes if data is available from market representative.</t>
  </si>
  <si>
    <t xml:space="preserve">Weaning Date </t>
  </si>
  <si>
    <t>Net Payweight Sales - $/Hd. &amp; $/Cwt.</t>
  </si>
  <si>
    <r>
      <t xml:space="preserve">Annualized Net Return on Investment </t>
    </r>
    <r>
      <rPr>
        <sz val="11"/>
        <rFont val="Times New Roman"/>
        <family val="1"/>
      </rPr>
      <t>(ROI) is the net income plus cash interest paid divided by annualized capital investment requirement to support the cattle activity. The reason interest is added back as interest paid represents a return the debt capital. ROI is a return to capital invested irrespective of capital ownership. Capital is adjusted for the time cattle are on feed. Investment required is estimated by taking one half of the investment in non-cattle costs plus the total payweight cost of the feeder cattle times days on feed divided by 365 days. A low ROI is due to high calf or feeder cost relative to sales value, high feeding costs of gain, poor production performance or a combination of these factors.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</si>
</sst>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0.00_);[Red]\([$$-409]#,##0.00\)"/>
    <numFmt numFmtId="165" formatCode="&quot;$&quot;#,##0.00"/>
    <numFmt numFmtId="166" formatCode="&quot;$&quot;#,##0"/>
    <numFmt numFmtId="167" formatCode="0.0"/>
    <numFmt numFmtId="168" formatCode="_(* #,##0_);_(* \(#,##0\);_(* &quot;-&quot;??_);_(@_)"/>
    <numFmt numFmtId="169" formatCode="[$-409]d\-mmm\-yy;@"/>
    <numFmt numFmtId="170" formatCode="0.0%"/>
    <numFmt numFmtId="171" formatCode="[$$-409]#,##0_);[Red]\([$$-409]#,##0\)"/>
    <numFmt numFmtId="172" formatCode="[$$-409]#,##0.000_);[Red]\([$$-409]#,##0.000\)"/>
    <numFmt numFmtId="173" formatCode="#,##0.0"/>
  </numFmts>
  <fonts count="18">
    <font>
      <sz val="12"/>
      <name val="Arial"/>
    </font>
    <font>
      <sz val="11"/>
      <color theme="1"/>
      <name val="Calibri"/>
      <family val="2"/>
      <scheme val="minor"/>
    </font>
    <font>
      <sz val="12"/>
      <name val="Arial"/>
      <family val="2"/>
    </font>
    <font>
      <sz val="12"/>
      <name val="Arial"/>
      <family val="2"/>
    </font>
    <font>
      <sz val="10"/>
      <name val="Arial"/>
      <family val="2"/>
    </font>
    <font>
      <b/>
      <sz val="12"/>
      <name val="Arial"/>
      <family val="2"/>
    </font>
    <font>
      <b/>
      <sz val="10"/>
      <name val="Arial"/>
      <family val="2"/>
    </font>
    <font>
      <sz val="11"/>
      <name val="Arial"/>
      <family val="2"/>
    </font>
    <font>
      <b/>
      <sz val="11"/>
      <name val="Arial"/>
      <family val="2"/>
    </font>
    <font>
      <b/>
      <sz val="11"/>
      <name val="Times New Roman"/>
      <family val="1"/>
    </font>
    <font>
      <sz val="11"/>
      <name val="Times New Roman"/>
      <family val="1"/>
    </font>
    <font>
      <b/>
      <sz val="10"/>
      <color rgb="FF0000FF"/>
      <name val="Arial"/>
      <family val="2"/>
    </font>
    <font>
      <b/>
      <sz val="12"/>
      <color rgb="FF0000FF"/>
      <name val="Arial"/>
      <family val="2"/>
    </font>
    <font>
      <b/>
      <sz val="10"/>
      <color indexed="12"/>
      <name val="Arial"/>
      <family val="2"/>
    </font>
    <font>
      <sz val="10"/>
      <name val="Times New Roman"/>
      <family val="1"/>
    </font>
    <font>
      <b/>
      <sz val="10"/>
      <color rgb="FF2D07B9"/>
      <name val="Arial"/>
      <family val="2"/>
    </font>
    <font>
      <sz val="9"/>
      <name val="Arial"/>
      <family val="2"/>
    </font>
    <font>
      <sz val="8"/>
      <name val="Arial"/>
      <family val="2"/>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double">
        <color indexed="64"/>
      </top>
      <bottom/>
      <diagonal/>
    </border>
    <border>
      <left/>
      <right/>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cellStyleXfs>
  <cellXfs count="107">
    <xf numFmtId="0" fontId="0" fillId="0" borderId="0" xfId="0"/>
    <xf numFmtId="0" fontId="3" fillId="0" borderId="0" xfId="0" applyFont="1"/>
    <xf numFmtId="44" fontId="0" fillId="0" borderId="0" xfId="0" applyNumberFormat="1"/>
    <xf numFmtId="0" fontId="4" fillId="0" borderId="0" xfId="0" applyFont="1"/>
    <xf numFmtId="2" fontId="0" fillId="0" borderId="0" xfId="0" applyNumberFormat="1"/>
    <xf numFmtId="0" fontId="6" fillId="0" borderId="0" xfId="0" applyFont="1"/>
    <xf numFmtId="165" fontId="0" fillId="0" borderId="0" xfId="0" applyNumberFormat="1"/>
    <xf numFmtId="0" fontId="7" fillId="0" borderId="0" xfId="0" applyFont="1"/>
    <xf numFmtId="0" fontId="6" fillId="0" borderId="0" xfId="0" applyFont="1" applyAlignment="1">
      <alignment horizontal="center"/>
    </xf>
    <xf numFmtId="167" fontId="0" fillId="0" borderId="0" xfId="0" applyNumberFormat="1"/>
    <xf numFmtId="0" fontId="9" fillId="0" borderId="0" xfId="0" applyFont="1" applyAlignment="1">
      <alignment horizontal="justify" vertical="center"/>
    </xf>
    <xf numFmtId="0" fontId="10" fillId="0" borderId="0" xfId="0" quotePrefix="1" applyFont="1" applyAlignment="1">
      <alignment horizontal="justify" vertical="center"/>
    </xf>
    <xf numFmtId="0" fontId="10"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left" vertical="center" wrapText="1"/>
    </xf>
    <xf numFmtId="0" fontId="7" fillId="0" borderId="0" xfId="0" applyFont="1" applyAlignment="1">
      <alignment horizontal="center"/>
    </xf>
    <xf numFmtId="0" fontId="8" fillId="0" borderId="0" xfId="0" applyFont="1" applyBorder="1" applyAlignment="1" applyProtection="1">
      <alignment horizontal="right"/>
      <protection locked="0"/>
    </xf>
    <xf numFmtId="167" fontId="13" fillId="0" borderId="0" xfId="3" applyNumberFormat="1" applyFont="1" applyProtection="1">
      <protection locked="0"/>
    </xf>
    <xf numFmtId="164" fontId="13" fillId="0" borderId="0" xfId="2" applyNumberFormat="1" applyFont="1" applyProtection="1">
      <protection locked="0"/>
    </xf>
    <xf numFmtId="164" fontId="6" fillId="0" borderId="0" xfId="0" applyNumberFormat="1" applyFont="1"/>
    <xf numFmtId="170" fontId="6" fillId="0" borderId="0" xfId="3" applyNumberFormat="1" applyFont="1"/>
    <xf numFmtId="165" fontId="13" fillId="0" borderId="1" xfId="2" applyNumberFormat="1" applyFont="1" applyBorder="1" applyProtection="1">
      <protection locked="0"/>
    </xf>
    <xf numFmtId="165" fontId="13" fillId="0" borderId="0" xfId="2" applyNumberFormat="1" applyFont="1" applyProtection="1">
      <protection locked="0"/>
    </xf>
    <xf numFmtId="170" fontId="13" fillId="0" borderId="0" xfId="3" applyNumberFormat="1" applyFont="1" applyProtection="1">
      <protection locked="0"/>
    </xf>
    <xf numFmtId="37" fontId="6" fillId="0" borderId="0" xfId="2" applyNumberFormat="1" applyFont="1" applyProtection="1"/>
    <xf numFmtId="165" fontId="6" fillId="0" borderId="0" xfId="0" applyNumberFormat="1" applyFont="1"/>
    <xf numFmtId="0" fontId="6" fillId="0" borderId="0" xfId="0" applyFont="1" applyFill="1" applyBorder="1"/>
    <xf numFmtId="164" fontId="6" fillId="0" borderId="0" xfId="0" applyNumberFormat="1" applyFont="1" applyBorder="1"/>
    <xf numFmtId="164" fontId="6" fillId="0" borderId="3" xfId="0" applyNumberFormat="1" applyFont="1" applyBorder="1"/>
    <xf numFmtId="171" fontId="6" fillId="0" borderId="0" xfId="0" applyNumberFormat="1" applyFont="1" applyBorder="1"/>
    <xf numFmtId="0" fontId="6" fillId="0" borderId="0" xfId="0" applyFont="1" applyAlignment="1">
      <alignment horizontal="left"/>
    </xf>
    <xf numFmtId="166" fontId="6" fillId="0" borderId="0" xfId="0" applyNumberFormat="1" applyFont="1"/>
    <xf numFmtId="171" fontId="4" fillId="0" borderId="4" xfId="0" applyNumberFormat="1" applyFont="1" applyBorder="1"/>
    <xf numFmtId="8" fontId="6" fillId="0" borderId="0" xfId="0" applyNumberFormat="1" applyFont="1"/>
    <xf numFmtId="165" fontId="4" fillId="0" borderId="0" xfId="3" applyNumberFormat="1" applyFont="1"/>
    <xf numFmtId="164" fontId="4" fillId="0" borderId="0" xfId="0" applyNumberFormat="1" applyFont="1" applyBorder="1"/>
    <xf numFmtId="164" fontId="4" fillId="0" borderId="4" xfId="0" applyNumberFormat="1" applyFont="1" applyBorder="1"/>
    <xf numFmtId="10" fontId="6" fillId="0" borderId="0" xfId="3" applyNumberFormat="1" applyFont="1"/>
    <xf numFmtId="172" fontId="6" fillId="0" borderId="0" xfId="0" applyNumberFormat="1" applyFont="1"/>
    <xf numFmtId="0" fontId="6" fillId="0" borderId="0" xfId="0" applyFont="1" applyAlignment="1">
      <alignment horizontal="right"/>
    </xf>
    <xf numFmtId="165" fontId="6" fillId="0" borderId="0" xfId="3" applyNumberFormat="1" applyFont="1"/>
    <xf numFmtId="167" fontId="6" fillId="0" borderId="0" xfId="0" applyNumberFormat="1" applyFont="1" applyFill="1"/>
    <xf numFmtId="0" fontId="6" fillId="0" borderId="0" xfId="0" quotePrefix="1" applyFont="1"/>
    <xf numFmtId="165" fontId="4" fillId="0" borderId="0" xfId="0" applyNumberFormat="1" applyFont="1"/>
    <xf numFmtId="165" fontId="4" fillId="0" borderId="0" xfId="0" applyNumberFormat="1" applyFont="1" applyAlignment="1">
      <alignment horizontal="center"/>
    </xf>
    <xf numFmtId="167" fontId="4" fillId="0" borderId="0" xfId="0" applyNumberFormat="1" applyFont="1"/>
    <xf numFmtId="164" fontId="4" fillId="0" borderId="0" xfId="0" applyNumberFormat="1" applyFont="1"/>
    <xf numFmtId="0" fontId="10" fillId="0" borderId="0" xfId="0" applyFont="1" applyAlignment="1">
      <alignment horizontal="justify" vertical="center"/>
    </xf>
    <xf numFmtId="0" fontId="9" fillId="0" borderId="0" xfId="0" applyFont="1" applyAlignment="1">
      <alignment vertical="center"/>
    </xf>
    <xf numFmtId="0" fontId="14" fillId="0" borderId="0" xfId="0" applyFont="1"/>
    <xf numFmtId="168" fontId="4" fillId="0" borderId="0" xfId="0" applyNumberFormat="1" applyFont="1"/>
    <xf numFmtId="170" fontId="4" fillId="0" borderId="0" xfId="3" applyNumberFormat="1" applyFont="1" applyAlignment="1">
      <alignment horizontal="center"/>
    </xf>
    <xf numFmtId="166" fontId="6" fillId="0" borderId="0" xfId="2" applyNumberFormat="1" applyFont="1" applyProtection="1"/>
    <xf numFmtId="173" fontId="4" fillId="0" borderId="0" xfId="0" applyNumberFormat="1" applyFont="1" applyAlignment="1">
      <alignment horizontal="center"/>
    </xf>
    <xf numFmtId="8" fontId="4" fillId="0" borderId="0" xfId="0" applyNumberFormat="1" applyFont="1"/>
    <xf numFmtId="165" fontId="6" fillId="0" borderId="0" xfId="0" applyNumberFormat="1" applyFont="1" applyAlignment="1">
      <alignment horizontal="center"/>
    </xf>
    <xf numFmtId="171" fontId="6" fillId="0" borderId="0" xfId="0" applyNumberFormat="1" applyFont="1"/>
    <xf numFmtId="166" fontId="13" fillId="0" borderId="2" xfId="2" applyNumberFormat="1" applyFont="1" applyBorder="1" applyProtection="1">
      <protection locked="0"/>
    </xf>
    <xf numFmtId="0" fontId="6" fillId="2" borderId="0" xfId="0" applyFont="1" applyFill="1"/>
    <xf numFmtId="165" fontId="6" fillId="2" borderId="0" xfId="0" applyNumberFormat="1" applyFont="1" applyFill="1"/>
    <xf numFmtId="170" fontId="6" fillId="2" borderId="0" xfId="3" applyNumberFormat="1" applyFont="1" applyFill="1"/>
    <xf numFmtId="164" fontId="6" fillId="2" borderId="0" xfId="0" applyNumberFormat="1" applyFont="1" applyFill="1"/>
    <xf numFmtId="8" fontId="6" fillId="2" borderId="0" xfId="0" applyNumberFormat="1" applyFont="1" applyFill="1"/>
    <xf numFmtId="0" fontId="0" fillId="0" borderId="0" xfId="0" applyAlignment="1">
      <alignment horizontal="center"/>
    </xf>
    <xf numFmtId="168" fontId="6" fillId="0" borderId="0" xfId="1" applyNumberFormat="1" applyFont="1"/>
    <xf numFmtId="1" fontId="6" fillId="0" borderId="0" xfId="0" applyNumberFormat="1" applyFont="1" applyAlignment="1">
      <alignment horizontal="center"/>
    </xf>
    <xf numFmtId="166" fontId="13" fillId="0" borderId="0" xfId="3" applyNumberFormat="1" applyFont="1" applyProtection="1">
      <protection locked="0"/>
    </xf>
    <xf numFmtId="166" fontId="13" fillId="0" borderId="0" xfId="2" applyNumberFormat="1" applyFont="1" applyProtection="1">
      <protection locked="0"/>
    </xf>
    <xf numFmtId="0" fontId="6" fillId="0" borderId="0" xfId="0" applyFont="1" applyBorder="1" applyProtection="1">
      <protection locked="0"/>
    </xf>
    <xf numFmtId="170" fontId="6" fillId="0" borderId="0" xfId="0" applyNumberFormat="1" applyFont="1"/>
    <xf numFmtId="0" fontId="5" fillId="0" borderId="0" xfId="0" applyFont="1" applyBorder="1" applyAlignment="1" applyProtection="1">
      <alignment horizontal="left"/>
    </xf>
    <xf numFmtId="0" fontId="2" fillId="0" borderId="0" xfId="0" applyFont="1" applyBorder="1" applyAlignment="1" applyProtection="1">
      <alignment horizontal="left"/>
    </xf>
    <xf numFmtId="169" fontId="11" fillId="0" borderId="2" xfId="0" applyNumberFormat="1" applyFont="1" applyBorder="1" applyProtection="1">
      <protection locked="0"/>
    </xf>
    <xf numFmtId="166" fontId="6" fillId="0" borderId="0" xfId="3" applyNumberFormat="1" applyFont="1"/>
    <xf numFmtId="6" fontId="6" fillId="0" borderId="0" xfId="3" applyNumberFormat="1" applyFont="1"/>
    <xf numFmtId="166" fontId="6" fillId="0" borderId="0" xfId="0" applyNumberFormat="1" applyFont="1" applyBorder="1"/>
    <xf numFmtId="0" fontId="4" fillId="0" borderId="0" xfId="0" applyFont="1" applyBorder="1"/>
    <xf numFmtId="171" fontId="6" fillId="2" borderId="0" xfId="0" applyNumberFormat="1" applyFont="1" applyFill="1"/>
    <xf numFmtId="39" fontId="6" fillId="0" borderId="0" xfId="2" applyNumberFormat="1" applyFont="1" applyProtection="1"/>
    <xf numFmtId="0" fontId="4" fillId="0" borderId="0" xfId="0" applyFont="1" applyAlignment="1">
      <alignment horizontal="right"/>
    </xf>
    <xf numFmtId="0" fontId="16" fillId="0" borderId="0" xfId="0" applyFont="1"/>
    <xf numFmtId="7" fontId="4" fillId="0" borderId="0" xfId="0" applyNumberFormat="1" applyFont="1"/>
    <xf numFmtId="6" fontId="6" fillId="0" borderId="0" xfId="0" applyNumberFormat="1" applyFont="1"/>
    <xf numFmtId="10" fontId="4" fillId="0" borderId="0" xfId="0" applyNumberFormat="1" applyFont="1"/>
    <xf numFmtId="0" fontId="17" fillId="0" borderId="0" xfId="0" applyFont="1"/>
    <xf numFmtId="0" fontId="0" fillId="0" borderId="0" xfId="0" applyAlignment="1">
      <alignment horizontal="center"/>
    </xf>
    <xf numFmtId="0" fontId="5" fillId="0" borderId="0" xfId="0" applyFont="1" applyAlignment="1">
      <alignment horizontal="center"/>
    </xf>
    <xf numFmtId="168" fontId="11" fillId="0" borderId="2" xfId="1" applyNumberFormat="1" applyFont="1" applyBorder="1" applyProtection="1">
      <protection locked="0"/>
    </xf>
    <xf numFmtId="0" fontId="0" fillId="0" borderId="0" xfId="0" applyBorder="1"/>
    <xf numFmtId="0" fontId="5" fillId="0" borderId="0" xfId="0" applyFont="1" applyBorder="1" applyAlignment="1">
      <alignment horizontal="center"/>
    </xf>
    <xf numFmtId="164" fontId="6" fillId="0" borderId="0" xfId="0" applyNumberFormat="1" applyFont="1" applyFill="1"/>
    <xf numFmtId="168" fontId="6" fillId="0" borderId="0" xfId="0" applyNumberFormat="1" applyFont="1" applyAlignment="1" applyProtection="1">
      <alignment horizontal="center"/>
    </xf>
    <xf numFmtId="168" fontId="6" fillId="0" borderId="0" xfId="1" applyNumberFormat="1" applyFont="1" applyBorder="1" applyProtection="1"/>
    <xf numFmtId="169" fontId="0" fillId="0" borderId="0" xfId="0" applyNumberFormat="1"/>
    <xf numFmtId="0" fontId="6" fillId="0" borderId="0" xfId="0" applyFont="1" applyAlignment="1" applyProtection="1">
      <alignment horizontal="right"/>
      <protection locked="0"/>
    </xf>
    <xf numFmtId="0" fontId="6" fillId="0" borderId="0" xfId="0" applyFont="1" applyBorder="1" applyProtection="1"/>
    <xf numFmtId="168" fontId="15" fillId="0" borderId="2" xfId="1" applyNumberFormat="1" applyFont="1" applyBorder="1" applyProtection="1">
      <protection locked="0"/>
    </xf>
    <xf numFmtId="164" fontId="11" fillId="0" borderId="0" xfId="0" applyNumberFormat="1" applyFont="1" applyProtection="1">
      <protection locked="0"/>
    </xf>
    <xf numFmtId="164" fontId="11" fillId="0" borderId="0" xfId="2" applyNumberFormat="1" applyFont="1" applyProtection="1">
      <protection locked="0"/>
    </xf>
    <xf numFmtId="8" fontId="13" fillId="0" borderId="0" xfId="2" applyNumberFormat="1" applyFont="1" applyProtection="1">
      <protection locked="0"/>
    </xf>
    <xf numFmtId="0" fontId="11" fillId="0" borderId="2" xfId="0" applyFont="1" applyBorder="1" applyAlignment="1" applyProtection="1">
      <alignment horizontal="left"/>
      <protection locked="0"/>
    </xf>
    <xf numFmtId="1" fontId="11" fillId="0" borderId="2" xfId="0" applyNumberFormat="1" applyFont="1" applyBorder="1" applyAlignment="1" applyProtection="1">
      <alignment horizontal="left"/>
      <protection locked="0"/>
    </xf>
    <xf numFmtId="0" fontId="5" fillId="0" borderId="0" xfId="0" applyFont="1" applyAlignment="1">
      <alignment horizontal="center"/>
    </xf>
    <xf numFmtId="0" fontId="0" fillId="0" borderId="0" xfId="0" applyAlignment="1">
      <alignment horizontal="center"/>
    </xf>
    <xf numFmtId="0" fontId="12" fillId="0" borderId="5" xfId="0" applyFont="1" applyBorder="1" applyAlignment="1" applyProtection="1">
      <alignment horizontal="left"/>
      <protection locked="0"/>
    </xf>
    <xf numFmtId="0" fontId="0" fillId="0" borderId="6" xfId="0" applyBorder="1" applyAlignment="1"/>
    <xf numFmtId="0" fontId="0" fillId="0" borderId="7" xfId="0" applyBorder="1" applyAlignment="1"/>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9" defaultPivotStyle="PivotStyleLight16"/>
  <colors>
    <mruColors>
      <color rgb="FF0000FF"/>
      <color rgb="FFCCFFCC"/>
      <color rgb="FF2D0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Preconditioning Calves - Areas of  Major Cost per Cwt.</a:t>
            </a:r>
          </a:p>
        </c:rich>
      </c:tx>
      <c:layout>
        <c:manualLayout>
          <c:xMode val="edge"/>
          <c:yMode val="edge"/>
          <c:x val="0.18577681177518168"/>
          <c:y val="2.5782692504849481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66F-4796-A8FD-2CB1839A2AF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66F-4796-A8FD-2CB1839A2AFE}"/>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66F-4796-A8FD-2CB1839A2AFE}"/>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66F-4796-A8FD-2CB1839A2AFE}"/>
              </c:ext>
            </c:extLst>
          </c:dPt>
          <c:dLbls>
            <c:dLbl>
              <c:idx val="2"/>
              <c:layout>
                <c:manualLayout>
                  <c:x val="1.0621312737100692E-2"/>
                  <c:y val="0.163520445508775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66F-4796-A8FD-2CB1839A2AFE}"/>
                </c:ext>
              </c:extLst>
            </c:dLbl>
            <c:dLbl>
              <c:idx val="3"/>
              <c:layout>
                <c:manualLayout>
                  <c:x val="2.9612117736977629E-2"/>
                  <c:y val="0.2414777696540771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66F-4796-A8FD-2CB1839A2AFE}"/>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 Graphs'!$B$36:$E$36</c:f>
              <c:strCache>
                <c:ptCount val="4"/>
                <c:pt idx="0">
                  <c:v>Calves Unweaned Value</c:v>
                </c:pt>
                <c:pt idx="1">
                  <c:v>Health &amp; Feed Direct Costs</c:v>
                </c:pt>
                <c:pt idx="2">
                  <c:v>Indirect Cost</c:v>
                </c:pt>
                <c:pt idx="3">
                  <c:v>Finance Cost</c:v>
                </c:pt>
              </c:strCache>
            </c:strRef>
          </c:cat>
          <c:val>
            <c:numRef>
              <c:f>'2. Graphs'!$B$37:$E$37</c:f>
              <c:numCache>
                <c:formatCode>"$"#,##0.00_);\("$"#,##0.00\)</c:formatCode>
                <c:ptCount val="4"/>
                <c:pt idx="0" formatCode="&quot;$&quot;#,##0.00_);[Red]\(&quot;$&quot;#,##0.00\)">
                  <c:v>779.6640000000001</c:v>
                </c:pt>
                <c:pt idx="1">
                  <c:v>59.85</c:v>
                </c:pt>
                <c:pt idx="2">
                  <c:v>33.75</c:v>
                </c:pt>
                <c:pt idx="3">
                  <c:v>5.0946410958904123</c:v>
                </c:pt>
              </c:numCache>
            </c:numRef>
          </c:val>
          <c:extLst>
            <c:ext xmlns:c16="http://schemas.microsoft.com/office/drawing/2014/chart" uri="{C3380CC4-5D6E-409C-BE32-E72D297353CC}">
              <c16:uniqueId val="{00000008-B66F-4796-A8FD-2CB1839A2AFE}"/>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A-B66F-4796-A8FD-2CB1839A2AF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B66F-4796-A8FD-2CB1839A2AFE}"/>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B66F-4796-A8FD-2CB1839A2AFE}"/>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0-B66F-4796-A8FD-2CB1839A2AF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 Graphs'!$B$36:$E$36</c:f>
              <c:strCache>
                <c:ptCount val="4"/>
                <c:pt idx="0">
                  <c:v>Calves Unweaned Value</c:v>
                </c:pt>
                <c:pt idx="1">
                  <c:v>Health &amp; Feed Direct Costs</c:v>
                </c:pt>
                <c:pt idx="2">
                  <c:v>Indirect Cost</c:v>
                </c:pt>
                <c:pt idx="3">
                  <c:v>Finance Cost</c:v>
                </c:pt>
              </c:strCache>
            </c:strRef>
          </c:cat>
          <c:val>
            <c:numRef>
              <c:f>'2. Graphs'!$B$38:$E$38</c:f>
              <c:numCache>
                <c:formatCode>0.00%</c:formatCode>
                <c:ptCount val="4"/>
                <c:pt idx="0">
                  <c:v>0.88763742225754916</c:v>
                </c:pt>
                <c:pt idx="1">
                  <c:v>6.8138454157322018E-2</c:v>
                </c:pt>
                <c:pt idx="2">
                  <c:v>3.8423940314279328E-2</c:v>
                </c:pt>
                <c:pt idx="3">
                  <c:v>5.800183270849418E-3</c:v>
                </c:pt>
              </c:numCache>
            </c:numRef>
          </c:val>
          <c:extLst>
            <c:ext xmlns:c16="http://schemas.microsoft.com/office/drawing/2014/chart" uri="{C3380CC4-5D6E-409C-BE32-E72D297353CC}">
              <c16:uniqueId val="{00000011-B66F-4796-A8FD-2CB1839A2AF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77338822170301036"/>
          <c:y val="0.37023971813629702"/>
          <c:w val="0.14719384297570656"/>
          <c:h val="0.365793472512503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1257300</xdr:colOff>
      <xdr:row>1</xdr:row>
      <xdr:rowOff>293914</xdr:rowOff>
    </xdr:to>
    <xdr:pic>
      <xdr:nvPicPr>
        <xdr:cNvPr id="2" name="Picture 1" descr="TAMAgEX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271" y="195943"/>
          <a:ext cx="1257300" cy="293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74968</xdr:colOff>
      <xdr:row>2</xdr:row>
      <xdr:rowOff>159384</xdr:rowOff>
    </xdr:from>
    <xdr:to>
      <xdr:col>7</xdr:col>
      <xdr:colOff>724003</xdr:colOff>
      <xdr:row>31</xdr:row>
      <xdr:rowOff>153940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1"/>
  <sheetViews>
    <sheetView tabSelected="1" workbookViewId="0">
      <selection activeCell="B1" sqref="B1:G1"/>
    </sheetView>
  </sheetViews>
  <sheetFormatPr defaultRowHeight="15"/>
  <cols>
    <col min="1" max="1" width="2.4375" customWidth="1"/>
    <col min="2" max="2" width="25.4375" customWidth="1"/>
    <col min="3" max="3" width="9.875" bestFit="1" customWidth="1"/>
    <col min="4" max="4" width="11.125" customWidth="1"/>
    <col min="5" max="5" width="21.125" customWidth="1"/>
    <col min="6" max="6" width="9.4375" customWidth="1"/>
    <col min="7" max="7" width="7.4375" customWidth="1"/>
    <col min="8" max="8" width="10.1875" customWidth="1"/>
  </cols>
  <sheetData>
    <row r="1" spans="2:9" ht="15.45">
      <c r="B1" s="102" t="s">
        <v>56</v>
      </c>
      <c r="C1" s="103"/>
      <c r="D1" s="103"/>
      <c r="E1" s="103"/>
      <c r="F1" s="103"/>
      <c r="G1" s="103"/>
    </row>
    <row r="2" spans="2:9" ht="25" customHeight="1">
      <c r="B2" s="86"/>
      <c r="C2" s="85"/>
      <c r="D2" s="85"/>
      <c r="E2" s="85"/>
      <c r="F2" s="85"/>
      <c r="G2" s="85"/>
    </row>
    <row r="3" spans="2:9" ht="15.45">
      <c r="B3" s="104" t="s">
        <v>116</v>
      </c>
      <c r="C3" s="105"/>
      <c r="D3" s="106"/>
      <c r="E3" s="8" t="s">
        <v>18</v>
      </c>
      <c r="F3" s="72">
        <v>42587</v>
      </c>
      <c r="G3" s="63"/>
      <c r="I3" s="5" t="s">
        <v>113</v>
      </c>
    </row>
    <row r="4" spans="2:9" ht="15.45">
      <c r="B4" s="94" t="s">
        <v>93</v>
      </c>
      <c r="C4" s="95">
        <f>F7-C7</f>
        <v>45</v>
      </c>
      <c r="D4" s="76" t="s">
        <v>5</v>
      </c>
      <c r="E4" s="88"/>
      <c r="F4" s="88"/>
      <c r="G4" s="89"/>
      <c r="H4" s="93"/>
    </row>
    <row r="5" spans="2:9" ht="15.45">
      <c r="C5" s="70"/>
      <c r="D5" s="71"/>
      <c r="E5" s="71"/>
      <c r="F5" s="71"/>
      <c r="G5" s="71"/>
    </row>
    <row r="6" spans="2:9">
      <c r="B6" s="5" t="s">
        <v>80</v>
      </c>
      <c r="C6" s="100">
        <v>100</v>
      </c>
      <c r="D6" s="5" t="s">
        <v>3</v>
      </c>
      <c r="E6" s="101">
        <v>99</v>
      </c>
      <c r="F6" s="68" t="s">
        <v>92</v>
      </c>
      <c r="G6" s="69">
        <f>((C6-E6)/C6)</f>
        <v>0.01</v>
      </c>
    </row>
    <row r="7" spans="2:9">
      <c r="B7" s="16" t="s">
        <v>118</v>
      </c>
      <c r="C7" s="72">
        <v>42644</v>
      </c>
      <c r="E7" s="16" t="s">
        <v>103</v>
      </c>
      <c r="F7" s="72">
        <f>C7+45</f>
        <v>42689</v>
      </c>
      <c r="G7" s="15"/>
    </row>
    <row r="8" spans="2:9">
      <c r="B8" s="3" t="s">
        <v>89</v>
      </c>
      <c r="C8" s="87">
        <v>55000</v>
      </c>
      <c r="D8" s="91">
        <f>C8/C6</f>
        <v>550</v>
      </c>
      <c r="E8" s="5" t="s">
        <v>6</v>
      </c>
      <c r="F8" s="3"/>
      <c r="G8" s="5" t="s">
        <v>16</v>
      </c>
    </row>
    <row r="9" spans="2:9">
      <c r="B9" s="3" t="s">
        <v>19</v>
      </c>
      <c r="C9" s="17">
        <v>4</v>
      </c>
      <c r="D9" s="3" t="s">
        <v>1</v>
      </c>
      <c r="E9" s="5" t="s">
        <v>22</v>
      </c>
      <c r="F9" s="97">
        <v>15.75</v>
      </c>
      <c r="G9" s="20">
        <f>F9/$F$29</f>
        <v>1.7931172146663687E-2</v>
      </c>
      <c r="I9" s="3" t="s">
        <v>20</v>
      </c>
    </row>
    <row r="10" spans="2:9">
      <c r="B10" s="5" t="s">
        <v>90</v>
      </c>
      <c r="C10" s="64">
        <f>C8*(1-C9*0.01)</f>
        <v>52800</v>
      </c>
      <c r="D10" s="65">
        <f>C10/C6</f>
        <v>528</v>
      </c>
      <c r="E10" s="3" t="s">
        <v>24</v>
      </c>
      <c r="F10" s="24">
        <f>C4</f>
        <v>45</v>
      </c>
      <c r="G10" s="3"/>
      <c r="H10" s="3"/>
    </row>
    <row r="11" spans="2:9">
      <c r="B11" s="3" t="s">
        <v>21</v>
      </c>
      <c r="C11" s="21">
        <v>155</v>
      </c>
      <c r="D11" s="3" t="s">
        <v>83</v>
      </c>
      <c r="E11" s="3" t="s">
        <v>26</v>
      </c>
      <c r="F11" s="98">
        <v>0.98</v>
      </c>
      <c r="G11" s="3"/>
      <c r="H11" s="46"/>
    </row>
    <row r="12" spans="2:9">
      <c r="B12" s="3" t="s">
        <v>23</v>
      </c>
      <c r="C12" s="23">
        <v>0.04</v>
      </c>
      <c r="D12" s="44">
        <f>(C12*C11)</f>
        <v>6.2</v>
      </c>
      <c r="E12" s="5" t="s">
        <v>111</v>
      </c>
      <c r="F12" s="90">
        <f>F11*F10</f>
        <v>44.1</v>
      </c>
      <c r="G12" s="20">
        <f>F12/$F$29</f>
        <v>5.0207282010658327E-2</v>
      </c>
      <c r="I12" s="3"/>
    </row>
    <row r="13" spans="2:9">
      <c r="B13" s="3" t="s">
        <v>25</v>
      </c>
      <c r="C13" s="22">
        <v>6</v>
      </c>
      <c r="D13" s="44">
        <f>((C13/D10*100))</f>
        <v>1.1363636363636365</v>
      </c>
      <c r="E13" s="3" t="s">
        <v>112</v>
      </c>
      <c r="F13" s="18">
        <v>0</v>
      </c>
      <c r="G13" s="20">
        <f>F13/$F$29</f>
        <v>0</v>
      </c>
    </row>
    <row r="14" spans="2:9">
      <c r="B14" s="3" t="s">
        <v>27</v>
      </c>
      <c r="C14" s="25">
        <f>(C11-D12-D13)</f>
        <v>147.66363636363639</v>
      </c>
      <c r="D14" s="3" t="s">
        <v>84</v>
      </c>
      <c r="E14" s="5" t="s">
        <v>29</v>
      </c>
      <c r="F14" s="19">
        <f>F9+F12+F13</f>
        <v>59.85</v>
      </c>
      <c r="G14" s="20">
        <f>F14/$F$29</f>
        <v>6.8138454157322018E-2</v>
      </c>
    </row>
    <row r="15" spans="2:9">
      <c r="B15" s="5" t="s">
        <v>28</v>
      </c>
      <c r="C15" s="31">
        <f>D15*C6</f>
        <v>77966.400000000009</v>
      </c>
      <c r="D15" s="55">
        <f>C14*D10*0.01</f>
        <v>779.6640000000001</v>
      </c>
      <c r="I15" s="6"/>
    </row>
    <row r="16" spans="2:9">
      <c r="E16" s="5" t="s">
        <v>30</v>
      </c>
      <c r="F16" s="3"/>
      <c r="G16" s="3"/>
      <c r="H16" s="3" t="s">
        <v>101</v>
      </c>
    </row>
    <row r="17" spans="2:10">
      <c r="B17" s="26" t="s">
        <v>86</v>
      </c>
      <c r="D17" s="3" t="s">
        <v>104</v>
      </c>
      <c r="E17" s="3" t="s">
        <v>31</v>
      </c>
      <c r="F17" s="18">
        <v>0.5</v>
      </c>
      <c r="G17" s="3"/>
      <c r="H17" s="46">
        <f>F17*$C$4</f>
        <v>22.5</v>
      </c>
      <c r="I17" s="3" t="s">
        <v>34</v>
      </c>
    </row>
    <row r="18" spans="2:10">
      <c r="B18" s="3" t="s">
        <v>87</v>
      </c>
      <c r="C18" s="92">
        <f>C20/(1-C19)</f>
        <v>63289.795918367345</v>
      </c>
      <c r="D18" s="53">
        <f>C18/E6</f>
        <v>639.29086786229641</v>
      </c>
      <c r="E18" s="3" t="s">
        <v>32</v>
      </c>
      <c r="F18" s="18">
        <v>0.25</v>
      </c>
      <c r="G18" s="3"/>
      <c r="H18" s="46">
        <f>F18*$C$4</f>
        <v>11.25</v>
      </c>
      <c r="I18" s="3" t="s">
        <v>36</v>
      </c>
    </row>
    <row r="19" spans="2:10">
      <c r="B19" s="3" t="s">
        <v>88</v>
      </c>
      <c r="C19" s="23">
        <v>0.02</v>
      </c>
      <c r="E19" s="5" t="s">
        <v>33</v>
      </c>
      <c r="F19" s="27">
        <f>F18*F10+F17*F10</f>
        <v>33.75</v>
      </c>
      <c r="G19" s="20">
        <f>F19/$F$29</f>
        <v>3.8423940314279328E-2</v>
      </c>
      <c r="H19" s="46"/>
    </row>
    <row r="20" spans="2:10">
      <c r="B20" s="3" t="s">
        <v>85</v>
      </c>
      <c r="C20" s="96">
        <v>62024</v>
      </c>
      <c r="D20" s="53">
        <f>C20/E6</f>
        <v>626.50505050505046</v>
      </c>
    </row>
    <row r="21" spans="2:10">
      <c r="B21" s="3" t="s">
        <v>4</v>
      </c>
      <c r="C21" s="50">
        <f>C20-C8</f>
        <v>7024</v>
      </c>
      <c r="D21" s="53">
        <f>C21/E6</f>
        <v>70.949494949494948</v>
      </c>
      <c r="E21" s="5" t="s">
        <v>35</v>
      </c>
      <c r="F21" s="3"/>
      <c r="G21" s="3"/>
      <c r="I21" s="9"/>
    </row>
    <row r="22" spans="2:10">
      <c r="B22" s="3" t="s">
        <v>82</v>
      </c>
      <c r="C22" s="78">
        <f>D21/F10</f>
        <v>1.5766554433221101</v>
      </c>
      <c r="D22" s="3"/>
      <c r="E22" s="3" t="s">
        <v>37</v>
      </c>
      <c r="F22" s="23">
        <v>0.05</v>
      </c>
      <c r="G22" s="3"/>
    </row>
    <row r="23" spans="2:10" ht="15.45" thickBot="1">
      <c r="B23" s="3" t="s">
        <v>115</v>
      </c>
      <c r="C23" s="57">
        <f>C20*1.45</f>
        <v>89934.8</v>
      </c>
      <c r="D23" s="55">
        <f>C23/$C$20*100</f>
        <v>145</v>
      </c>
      <c r="E23" s="5" t="s">
        <v>10</v>
      </c>
      <c r="F23" s="25">
        <f>C34*F22</f>
        <v>5.0946410958904123</v>
      </c>
      <c r="G23" s="20">
        <f>F23/$F$29</f>
        <v>5.800183270849418E-3</v>
      </c>
    </row>
    <row r="24" spans="2:10" ht="15.45" thickTop="1">
      <c r="B24" s="3" t="s">
        <v>40</v>
      </c>
      <c r="C24" s="66">
        <v>2770</v>
      </c>
      <c r="D24" s="51">
        <f>C24/C23</f>
        <v>3.0800090732397246E-2</v>
      </c>
      <c r="E24" s="5" t="s">
        <v>38</v>
      </c>
      <c r="F24" s="28">
        <f>F14+F19+F23</f>
        <v>98.694641095890404</v>
      </c>
      <c r="G24" s="20">
        <f>F24/$F$29</f>
        <v>0.11236257774245076</v>
      </c>
    </row>
    <row r="25" spans="2:10">
      <c r="B25" s="3" t="s">
        <v>114</v>
      </c>
      <c r="C25" s="67">
        <v>198</v>
      </c>
      <c r="D25" s="44">
        <f>C25/E6</f>
        <v>2</v>
      </c>
      <c r="H25" s="2"/>
    </row>
    <row r="26" spans="2:10">
      <c r="B26" s="5" t="s">
        <v>119</v>
      </c>
      <c r="C26" s="52">
        <f>C23-C24-C25</f>
        <v>86966.8</v>
      </c>
      <c r="D26" s="55">
        <f>C26/$C$20*100</f>
        <v>140.21475557848575</v>
      </c>
      <c r="E26" s="58" t="s">
        <v>41</v>
      </c>
      <c r="F26" s="77">
        <f>D15</f>
        <v>779.6640000000001</v>
      </c>
      <c r="G26" s="60">
        <f>F26/$F$29</f>
        <v>0.88763742225754916</v>
      </c>
      <c r="H26" s="2"/>
      <c r="I26" s="3" t="s">
        <v>39</v>
      </c>
    </row>
    <row r="27" spans="2:10">
      <c r="B27" s="5"/>
      <c r="C27" s="52"/>
      <c r="D27" s="55"/>
      <c r="E27" s="5"/>
      <c r="F27" s="56"/>
      <c r="G27" s="20"/>
      <c r="H27" s="2"/>
      <c r="I27" s="3"/>
    </row>
    <row r="28" spans="2:10">
      <c r="B28" s="58" t="s">
        <v>81</v>
      </c>
      <c r="C28" s="59">
        <f>C26/C20*100</f>
        <v>140.21475557848575</v>
      </c>
      <c r="D28" s="30" t="s">
        <v>42</v>
      </c>
      <c r="E28" s="3"/>
      <c r="F28" s="29" t="s">
        <v>0</v>
      </c>
      <c r="G28" s="19" t="s">
        <v>94</v>
      </c>
      <c r="H28" s="2"/>
      <c r="I28" s="43">
        <f>F24/D21</f>
        <v>1.3910548787718038</v>
      </c>
      <c r="J28" s="3"/>
    </row>
    <row r="29" spans="2:10">
      <c r="B29" s="3"/>
      <c r="C29" s="76"/>
      <c r="D29" s="3"/>
      <c r="E29" s="5" t="s">
        <v>43</v>
      </c>
      <c r="F29" s="31">
        <f>F24+F26</f>
        <v>878.35864109589056</v>
      </c>
      <c r="G29" s="25">
        <f>((F29/$D$20)*100)</f>
        <v>140.19977019942792</v>
      </c>
      <c r="H29" s="2"/>
      <c r="I29" s="4"/>
      <c r="J29" s="3"/>
    </row>
    <row r="30" spans="2:10" ht="15.45" thickBot="1">
      <c r="B30" s="5" t="s">
        <v>46</v>
      </c>
      <c r="C30" s="75">
        <f>C28*D20*0.01</f>
        <v>878.45252525252522</v>
      </c>
      <c r="D30" s="45"/>
      <c r="E30" s="3" t="s">
        <v>44</v>
      </c>
      <c r="F30" s="32">
        <f>C30</f>
        <v>878.45252525252522</v>
      </c>
      <c r="G30" s="25">
        <f>((F30/$D$20)*100)</f>
        <v>140.21475557848575</v>
      </c>
      <c r="H30" s="2"/>
      <c r="I30" s="6"/>
    </row>
    <row r="31" spans="2:10" ht="15.45" thickTop="1">
      <c r="E31" s="5" t="s">
        <v>97</v>
      </c>
      <c r="F31" s="19">
        <f>F30-F29</f>
        <v>9.3884156634658211E-2</v>
      </c>
      <c r="G31" s="33">
        <f>((F31/$D$20)*100)</f>
        <v>1.4985379057834328E-2</v>
      </c>
      <c r="H31" s="2"/>
      <c r="I31" s="3" t="s">
        <v>45</v>
      </c>
    </row>
    <row r="32" spans="2:10">
      <c r="B32" s="3" t="s">
        <v>105</v>
      </c>
      <c r="C32" s="54">
        <f>C28-C11</f>
        <v>-14.78524442151425</v>
      </c>
      <c r="D32" s="3"/>
      <c r="E32" s="5"/>
      <c r="F32" s="19"/>
      <c r="G32" s="46"/>
      <c r="I32" s="6"/>
    </row>
    <row r="33" spans="2:9">
      <c r="B33" s="3"/>
      <c r="C33" s="3"/>
      <c r="D33" s="3"/>
      <c r="E33" s="5" t="s">
        <v>47</v>
      </c>
      <c r="F33" s="29" t="s">
        <v>0</v>
      </c>
      <c r="G33" s="46"/>
    </row>
    <row r="34" spans="2:9">
      <c r="B34" s="3" t="s">
        <v>48</v>
      </c>
      <c r="C34" s="34">
        <f>(($D$15+($F$14+$F$19)*0.5))*$F$10/365</f>
        <v>101.89282191780823</v>
      </c>
      <c r="D34" s="5"/>
      <c r="E34" s="3" t="s">
        <v>49</v>
      </c>
      <c r="F34" s="35">
        <f>F30-F26</f>
        <v>98.788525252525119</v>
      </c>
      <c r="G34" s="46"/>
    </row>
    <row r="35" spans="2:9" ht="15.45" thickBot="1">
      <c r="B35" s="3" t="s">
        <v>50</v>
      </c>
      <c r="C35" s="46">
        <f>F37+F23</f>
        <v>5.1885252525250705</v>
      </c>
      <c r="D35" s="5"/>
      <c r="E35" s="3" t="s">
        <v>51</v>
      </c>
      <c r="F35" s="36">
        <f>F24</f>
        <v>98.694641095890404</v>
      </c>
      <c r="G35" s="46"/>
    </row>
    <row r="36" spans="2:9" ht="15.45" thickTop="1">
      <c r="B36" s="3"/>
      <c r="C36" s="3"/>
      <c r="D36" s="3"/>
      <c r="E36" s="3"/>
      <c r="F36" s="35"/>
      <c r="G36" s="19" t="s">
        <v>94</v>
      </c>
    </row>
    <row r="37" spans="2:9">
      <c r="B37" s="58" t="s">
        <v>52</v>
      </c>
      <c r="C37" s="60">
        <f>((F31+F23)/C34)</f>
        <v>5.092140108466512E-2</v>
      </c>
      <c r="D37" s="19"/>
      <c r="E37" s="58" t="s">
        <v>98</v>
      </c>
      <c r="F37" s="61">
        <f>F30-F29</f>
        <v>9.3884156634658211E-2</v>
      </c>
      <c r="G37" s="62">
        <f>((F37/$D$20)*100)</f>
        <v>1.4985379057834328E-2</v>
      </c>
      <c r="I37" s="3" t="s">
        <v>55</v>
      </c>
    </row>
    <row r="38" spans="2:9">
      <c r="B38" s="5"/>
      <c r="C38" s="37"/>
      <c r="D38" s="19"/>
      <c r="E38" s="5"/>
      <c r="F38" s="19"/>
      <c r="G38" s="38"/>
    </row>
    <row r="39" spans="2:9">
      <c r="B39" s="39" t="s">
        <v>53</v>
      </c>
      <c r="C39" s="40">
        <f>IF($D$21&lt;=0,("No Gain"),((C30-D15)/D21))</f>
        <v>1.3923781321184492</v>
      </c>
      <c r="D39" s="19"/>
      <c r="E39" s="39" t="s">
        <v>54</v>
      </c>
      <c r="F39" s="40">
        <f>IF(D21&lt;=0,("No Gain"),(I28))</f>
        <v>1.3910548787718038</v>
      </c>
      <c r="G39" s="38"/>
    </row>
    <row r="40" spans="2:9">
      <c r="B40" s="39"/>
      <c r="C40" s="40"/>
      <c r="D40" s="19"/>
      <c r="E40" s="39"/>
      <c r="F40" s="40"/>
      <c r="G40" s="38"/>
    </row>
    <row r="41" spans="2:9">
      <c r="B41" s="39"/>
      <c r="C41" s="40" t="s">
        <v>102</v>
      </c>
      <c r="D41" s="19"/>
      <c r="E41" s="39"/>
      <c r="F41" s="8"/>
      <c r="G41" s="38"/>
    </row>
    <row r="42" spans="2:9">
      <c r="B42" s="39" t="s">
        <v>95</v>
      </c>
      <c r="C42" s="73">
        <f>C26</f>
        <v>86966.8</v>
      </c>
      <c r="D42" s="19"/>
      <c r="E42" s="79"/>
      <c r="F42" s="54"/>
      <c r="G42" s="38"/>
    </row>
    <row r="43" spans="2:9">
      <c r="B43" s="39" t="s">
        <v>8</v>
      </c>
      <c r="C43" s="73">
        <f>F29*C6</f>
        <v>87835.864109589049</v>
      </c>
      <c r="D43" s="19"/>
      <c r="E43" s="79"/>
      <c r="F43" s="46"/>
      <c r="G43" s="38"/>
    </row>
    <row r="44" spans="2:9">
      <c r="B44" s="39" t="s">
        <v>96</v>
      </c>
      <c r="C44" s="74">
        <f>C42-C43</f>
        <v>-869.06410958904598</v>
      </c>
      <c r="D44" s="19"/>
      <c r="E44" s="79"/>
      <c r="F44" s="46"/>
      <c r="G44" s="38"/>
    </row>
    <row r="45" spans="2:9">
      <c r="B45" s="5" t="s">
        <v>91</v>
      </c>
      <c r="C45" s="46"/>
      <c r="D45" s="5"/>
      <c r="E45" s="5"/>
      <c r="F45" s="41"/>
      <c r="G45" s="42"/>
    </row>
    <row r="46" spans="2:9">
      <c r="B46" s="5" t="s">
        <v>117</v>
      </c>
      <c r="C46" s="20"/>
      <c r="D46" s="5"/>
      <c r="E46" s="5"/>
      <c r="F46" s="41"/>
      <c r="G46" s="42"/>
    </row>
    <row r="47" spans="2:9">
      <c r="B47" s="5" t="s">
        <v>57</v>
      </c>
      <c r="C47" s="20"/>
      <c r="D47" s="5"/>
      <c r="E47" s="5"/>
      <c r="F47" s="99">
        <v>-20</v>
      </c>
      <c r="G47" s="42"/>
    </row>
    <row r="48" spans="2:9">
      <c r="B48" s="5" t="s">
        <v>58</v>
      </c>
      <c r="C48" s="20"/>
      <c r="D48" s="5"/>
      <c r="E48" s="5"/>
      <c r="F48" s="22">
        <v>10</v>
      </c>
      <c r="G48" s="42"/>
    </row>
    <row r="49" spans="2:7">
      <c r="B49" s="5" t="s">
        <v>91</v>
      </c>
      <c r="C49" s="20"/>
      <c r="D49" s="5"/>
      <c r="E49" s="5"/>
      <c r="F49" s="41"/>
      <c r="G49" s="42"/>
    </row>
    <row r="50" spans="2:7">
      <c r="B50" s="3" t="s">
        <v>107</v>
      </c>
      <c r="C50" s="20"/>
      <c r="D50" s="5"/>
      <c r="E50" s="5"/>
      <c r="F50" s="41"/>
      <c r="G50" s="42"/>
    </row>
    <row r="51" spans="2:7">
      <c r="B51" s="3" t="s">
        <v>106</v>
      </c>
      <c r="C51" s="3"/>
      <c r="D51" s="3"/>
      <c r="E51" s="3"/>
      <c r="F51" s="3"/>
      <c r="G51" s="3"/>
    </row>
    <row r="52" spans="2:7">
      <c r="D52" s="43"/>
      <c r="E52" s="3"/>
      <c r="F52" s="3"/>
      <c r="G52" s="3"/>
    </row>
    <row r="53" spans="2:7">
      <c r="B53" s="3"/>
      <c r="D53" s="19"/>
      <c r="E53" s="3"/>
      <c r="F53" s="3"/>
      <c r="G53" s="3"/>
    </row>
    <row r="54" spans="2:7">
      <c r="D54" s="19"/>
      <c r="E54" s="3"/>
      <c r="F54" s="3"/>
      <c r="G54" s="3"/>
    </row>
    <row r="55" spans="2:7">
      <c r="D55" s="19"/>
      <c r="E55" s="3"/>
      <c r="F55" s="3"/>
      <c r="G55" s="3"/>
    </row>
    <row r="56" spans="2:7">
      <c r="D56" s="5"/>
      <c r="E56" s="3"/>
      <c r="F56" s="3"/>
      <c r="G56" s="3"/>
    </row>
    <row r="57" spans="2:7">
      <c r="B57" s="3"/>
      <c r="C57" s="3"/>
      <c r="D57" s="3"/>
      <c r="E57" s="3"/>
      <c r="F57" s="3"/>
      <c r="G57" s="3"/>
    </row>
    <row r="58" spans="2:7">
      <c r="B58" s="3"/>
      <c r="C58" s="3"/>
      <c r="D58" s="3"/>
      <c r="E58" s="3"/>
      <c r="F58" s="3"/>
      <c r="G58" s="3"/>
    </row>
    <row r="59" spans="2:7">
      <c r="B59" s="3"/>
      <c r="C59" s="3"/>
      <c r="D59" s="3"/>
      <c r="E59" s="3"/>
      <c r="F59" s="3"/>
      <c r="G59" s="3"/>
    </row>
    <row r="60" spans="2:7">
      <c r="B60" s="3"/>
      <c r="C60" s="3"/>
      <c r="D60" s="3"/>
      <c r="E60" s="3"/>
      <c r="F60" s="3"/>
      <c r="G60" s="3"/>
    </row>
    <row r="61" spans="2:7">
      <c r="B61" s="3"/>
      <c r="C61" s="3"/>
      <c r="D61" s="3"/>
      <c r="E61" s="3"/>
      <c r="F61" s="3"/>
      <c r="G61" s="3"/>
    </row>
  </sheetData>
  <sheetProtection sheet="1" objects="1" scenarios="1"/>
  <mergeCells count="2">
    <mergeCell ref="B1:G1"/>
    <mergeCell ref="B3:D3"/>
  </mergeCells>
  <pageMargins left="0.95" right="0.45" top="0.75" bottom="0.75" header="0.3" footer="0.3"/>
  <pageSetup scale="87" orientation="portrait"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H38"/>
  <sheetViews>
    <sheetView topLeftCell="A25" zoomScale="106" zoomScaleNormal="106" workbookViewId="0">
      <selection activeCell="I11" sqref="I11"/>
    </sheetView>
  </sheetViews>
  <sheetFormatPr defaultRowHeight="15"/>
  <cols>
    <col min="1" max="1" width="1.4375" customWidth="1"/>
    <col min="2" max="2" width="13.6875" customWidth="1"/>
    <col min="3" max="3" width="15.75" customWidth="1"/>
    <col min="4" max="4" width="11.4375" customWidth="1"/>
    <col min="5" max="5" width="9.875" customWidth="1"/>
    <col min="6" max="6" width="10.25" customWidth="1"/>
    <col min="8" max="8" width="5.25" customWidth="1"/>
    <col min="9" max="9" width="13.4375" customWidth="1"/>
    <col min="10" max="10" width="10.125" customWidth="1"/>
    <col min="11" max="11" width="11.25" customWidth="1"/>
    <col min="12" max="12" width="11.3125" customWidth="1"/>
    <col min="15" max="15" width="9.3125" bestFit="1" customWidth="1"/>
  </cols>
  <sheetData>
    <row r="5" spans="8:8">
      <c r="H5" s="1"/>
    </row>
    <row r="34" spans="2:7">
      <c r="B34" s="1" t="s">
        <v>9</v>
      </c>
    </row>
    <row r="35" spans="2:7">
      <c r="B35" s="1"/>
    </row>
    <row r="36" spans="2:7">
      <c r="B36" s="84" t="s">
        <v>110</v>
      </c>
      <c r="C36" s="80" t="s">
        <v>100</v>
      </c>
      <c r="D36" s="3" t="s">
        <v>7</v>
      </c>
      <c r="E36" s="3" t="s">
        <v>2</v>
      </c>
      <c r="F36" s="3" t="s">
        <v>8</v>
      </c>
      <c r="G36" s="3"/>
    </row>
    <row r="37" spans="2:7">
      <c r="B37" s="54">
        <f>'1. CloseoutProfitSummary'!D15</f>
        <v>779.6640000000001</v>
      </c>
      <c r="C37" s="81">
        <f>'1. CloseoutProfitSummary'!F14</f>
        <v>59.85</v>
      </c>
      <c r="D37" s="81">
        <f>'1. CloseoutProfitSummary'!F19</f>
        <v>33.75</v>
      </c>
      <c r="E37" s="81">
        <f>'1. CloseoutProfitSummary'!F23</f>
        <v>5.0946410958904123</v>
      </c>
      <c r="F37" s="82">
        <f>'1. CloseoutProfitSummary'!F29</f>
        <v>878.35864109589056</v>
      </c>
      <c r="G37" s="54"/>
    </row>
    <row r="38" spans="2:7">
      <c r="B38" s="37">
        <f>B37/$F$37</f>
        <v>0.88763742225754916</v>
      </c>
      <c r="C38" s="37">
        <f>C37/$F$37</f>
        <v>6.8138454157322018E-2</v>
      </c>
      <c r="D38" s="37">
        <f>D37/$F$37</f>
        <v>3.8423940314279328E-2</v>
      </c>
      <c r="E38" s="37">
        <f>E37/$F$37</f>
        <v>5.800183270849418E-3</v>
      </c>
      <c r="F38" s="69">
        <f>SUM(B38:E38)</f>
        <v>0.99999999999999989</v>
      </c>
      <c r="G38" s="83"/>
    </row>
  </sheetData>
  <sheetProtection sheet="1" objects="1" scenarios="1"/>
  <pageMargins left="0.95" right="0.45" top="0.75" bottom="0.75" header="0.3" footer="0.3"/>
  <pageSetup orientation="portrait" r:id="rId1"/>
  <headerFooter>
    <oddFooter>&amp;L&amp;F&amp;R&amp;A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7"/>
  <sheetViews>
    <sheetView zoomScaleNormal="100" workbookViewId="0">
      <selection activeCell="B4" sqref="B4"/>
    </sheetView>
  </sheetViews>
  <sheetFormatPr defaultRowHeight="15"/>
  <cols>
    <col min="1" max="1" width="3.875" customWidth="1"/>
    <col min="2" max="2" width="76.75" customWidth="1"/>
  </cols>
  <sheetData>
    <row r="1" spans="2:2">
      <c r="B1" s="13" t="s">
        <v>13</v>
      </c>
    </row>
    <row r="2" spans="2:2">
      <c r="B2" s="13"/>
    </row>
    <row r="3" spans="2:2" ht="99">
      <c r="B3" s="14" t="s">
        <v>120</v>
      </c>
    </row>
    <row r="4" spans="2:2" ht="127.3">
      <c r="B4" s="10" t="s">
        <v>15</v>
      </c>
    </row>
    <row r="5" spans="2:2" ht="35.15" customHeight="1">
      <c r="B5" s="10" t="s">
        <v>17</v>
      </c>
    </row>
    <row r="6" spans="2:2" ht="140.15" customHeight="1">
      <c r="B6" s="12" t="s">
        <v>12</v>
      </c>
    </row>
    <row r="7" spans="2:2">
      <c r="B7" s="7"/>
    </row>
    <row r="8" spans="2:2" ht="100" customHeight="1">
      <c r="B8" s="12" t="s">
        <v>14</v>
      </c>
    </row>
    <row r="9" spans="2:2" ht="42.45">
      <c r="B9" s="11" t="s">
        <v>109</v>
      </c>
    </row>
    <row r="10" spans="2:2">
      <c r="B10" s="11"/>
    </row>
    <row r="11" spans="2:2" ht="60" customHeight="1">
      <c r="B11" s="12" t="s">
        <v>11</v>
      </c>
    </row>
    <row r="13" spans="2:2">
      <c r="B13" s="48" t="s">
        <v>59</v>
      </c>
    </row>
    <row r="14" spans="2:2">
      <c r="B14" s="10"/>
    </row>
    <row r="15" spans="2:2" ht="42.45">
      <c r="B15" s="10" t="s">
        <v>60</v>
      </c>
    </row>
    <row r="16" spans="2:2">
      <c r="B16" s="47"/>
    </row>
    <row r="17" spans="2:2" ht="28.3">
      <c r="B17" s="10" t="s">
        <v>61</v>
      </c>
    </row>
    <row r="18" spans="2:2">
      <c r="B18" s="10"/>
    </row>
    <row r="19" spans="2:2" ht="56.6">
      <c r="B19" s="10" t="s">
        <v>62</v>
      </c>
    </row>
    <row r="20" spans="2:2">
      <c r="B20" s="47"/>
    </row>
    <row r="21" spans="2:2" ht="42.45">
      <c r="B21" s="10" t="s">
        <v>63</v>
      </c>
    </row>
    <row r="22" spans="2:2" ht="28.3">
      <c r="B22" s="10" t="s">
        <v>64</v>
      </c>
    </row>
    <row r="23" spans="2:2">
      <c r="B23" s="47"/>
    </row>
    <row r="24" spans="2:2" ht="56.6">
      <c r="B24" s="10" t="s">
        <v>65</v>
      </c>
    </row>
    <row r="25" spans="2:2">
      <c r="B25" s="10"/>
    </row>
    <row r="26" spans="2:2" ht="70.75">
      <c r="B26" s="10" t="s">
        <v>66</v>
      </c>
    </row>
    <row r="27" spans="2:2">
      <c r="B27" s="47"/>
    </row>
    <row r="28" spans="2:2" ht="28.3">
      <c r="B28" s="10" t="s">
        <v>67</v>
      </c>
    </row>
    <row r="29" spans="2:2">
      <c r="B29" s="47"/>
    </row>
    <row r="30" spans="2:2" ht="28.3">
      <c r="B30" s="10" t="s">
        <v>68</v>
      </c>
    </row>
    <row r="31" spans="2:2">
      <c r="B31" s="47"/>
    </row>
    <row r="32" spans="2:2">
      <c r="B32" s="10" t="s">
        <v>69</v>
      </c>
    </row>
    <row r="33" spans="2:2">
      <c r="B33" s="47"/>
    </row>
    <row r="34" spans="2:2" ht="28.3">
      <c r="B34" s="10" t="s">
        <v>70</v>
      </c>
    </row>
    <row r="35" spans="2:2">
      <c r="B35" s="10"/>
    </row>
    <row r="36" spans="2:2">
      <c r="B36" s="10" t="s">
        <v>71</v>
      </c>
    </row>
    <row r="37" spans="2:2" ht="28.3">
      <c r="B37" s="47" t="s">
        <v>72</v>
      </c>
    </row>
    <row r="38" spans="2:2">
      <c r="B38" s="47"/>
    </row>
    <row r="39" spans="2:2" ht="28.3">
      <c r="B39" s="10" t="s">
        <v>73</v>
      </c>
    </row>
    <row r="40" spans="2:2">
      <c r="B40" s="10"/>
    </row>
    <row r="41" spans="2:2" ht="56.6">
      <c r="B41" s="10" t="s">
        <v>74</v>
      </c>
    </row>
    <row r="42" spans="2:2">
      <c r="B42" s="10"/>
    </row>
    <row r="43" spans="2:2" ht="42.45">
      <c r="B43" s="10" t="s">
        <v>99</v>
      </c>
    </row>
    <row r="44" spans="2:2">
      <c r="B44" s="47"/>
    </row>
    <row r="45" spans="2:2" ht="56.6">
      <c r="B45" s="10" t="s">
        <v>75</v>
      </c>
    </row>
    <row r="46" spans="2:2">
      <c r="B46" s="47"/>
    </row>
    <row r="47" spans="2:2" ht="56.6">
      <c r="B47" s="10" t="s">
        <v>76</v>
      </c>
    </row>
    <row r="48" spans="2:2">
      <c r="B48" s="47"/>
    </row>
    <row r="49" spans="2:2" ht="42.45">
      <c r="B49" s="10" t="s">
        <v>77</v>
      </c>
    </row>
    <row r="50" spans="2:2">
      <c r="B50" s="47"/>
    </row>
    <row r="51" spans="2:2" ht="56.6">
      <c r="B51" s="10" t="s">
        <v>78</v>
      </c>
    </row>
    <row r="52" spans="2:2">
      <c r="B52" s="47"/>
    </row>
    <row r="53" spans="2:2" ht="42.45">
      <c r="B53" s="10" t="s">
        <v>79</v>
      </c>
    </row>
    <row r="54" spans="2:2">
      <c r="B54" s="10"/>
    </row>
    <row r="55" spans="2:2" ht="56.6">
      <c r="B55" s="10" t="s">
        <v>108</v>
      </c>
    </row>
    <row r="56" spans="2:2">
      <c r="B56" s="10"/>
    </row>
    <row r="57" spans="2:2">
      <c r="B57" s="49"/>
    </row>
  </sheetData>
  <pageMargins left="0.7" right="0.7" top="0.75" bottom="0.75" header="0.3" footer="0.3"/>
  <pageSetup scale="65" orientation="portrait" r:id="rId1"/>
  <headerFooter>
    <oddFooter>&amp;L&amp;F&amp;R&amp;A
Page &amp;P of &amp;N</oddFooter>
  </headerFooter>
  <rowBreaks count="2" manualBreakCount="2">
    <brk id="22" min="1" max="1" man="1"/>
    <brk id="55" min="1" max="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CloseoutProfitSummary</vt:lpstr>
      <vt:lpstr>2. Graphs</vt:lpstr>
      <vt:lpstr>3. Definations</vt:lpstr>
      <vt:lpstr>'1. CloseoutProfitSummary'!Print_Area</vt:lpstr>
      <vt:lpstr>'2. Graphs'!Print_Area</vt:lpstr>
      <vt:lpstr>'3. Definations'!Print_Area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McGrann</dc:creator>
  <cp:lastModifiedBy>James McGrann</cp:lastModifiedBy>
  <cp:lastPrinted>2016-02-07T16:31:06Z</cp:lastPrinted>
  <dcterms:created xsi:type="dcterms:W3CDTF">2007-03-18T10:03:30Z</dcterms:created>
  <dcterms:modified xsi:type="dcterms:W3CDTF">2016-08-05T17:06:50Z</dcterms:modified>
</cp:coreProperties>
</file>